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filterPrivacy="1"/>
  <xr:revisionPtr revIDLastSave="0" documentId="13_ncr:1_{416E8B5C-9B04-3548-B837-23D294A1F280}" xr6:coauthVersionLast="47" xr6:coauthVersionMax="47" xr10:uidLastSave="{00000000-0000-0000-0000-000000000000}"/>
  <bookViews>
    <workbookView xWindow="0" yWindow="500" windowWidth="21600" windowHeight="12300" activeTab="2" xr2:uid="{00000000-000D-0000-FFFF-FFFF00000000}"/>
  </bookViews>
  <sheets>
    <sheet name="Läshänvisning" sheetId="4" r:id="rId1"/>
    <sheet name="Dimensionering avfallsmängder" sheetId="2" r:id="rId2"/>
    <sheet name="Jämförelse system" sheetId="1" r:id="rId3"/>
    <sheet name="Priser från avfallstaxan 2024" sheetId="3" r:id="rId4"/>
    <sheet name="Storlekar på avfallsbehållar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 l="1"/>
  <c r="K72" i="1" l="1"/>
  <c r="G60" i="1"/>
  <c r="G64" i="1" s="1"/>
  <c r="C62" i="1"/>
  <c r="C60" i="1"/>
  <c r="G31" i="1"/>
  <c r="H10" i="2"/>
  <c r="H11" i="2"/>
  <c r="H12" i="2"/>
  <c r="H13" i="2"/>
  <c r="H14" i="2"/>
  <c r="H15" i="2"/>
  <c r="H9" i="2"/>
  <c r="K44" i="1"/>
  <c r="G72" i="1"/>
  <c r="L26" i="1"/>
  <c r="M26" i="1"/>
  <c r="G43" i="1"/>
  <c r="G44" i="1"/>
  <c r="C43" i="1"/>
  <c r="C41" i="1"/>
  <c r="C44" i="1" s="1"/>
  <c r="C72" i="1"/>
  <c r="J11" i="3"/>
  <c r="I11" i="3"/>
  <c r="K28" i="1" l="1"/>
  <c r="C64" i="1"/>
  <c r="K39" i="1"/>
  <c r="K46" i="1" s="1"/>
  <c r="K75" i="1" s="1"/>
  <c r="C19" i="1" l="1"/>
  <c r="G20" i="1"/>
  <c r="G46" i="1" s="1"/>
  <c r="G75" i="1" s="1"/>
  <c r="C21" i="1"/>
  <c r="C22" i="1"/>
  <c r="C23" i="1"/>
  <c r="C24" i="1"/>
  <c r="G25" i="1"/>
  <c r="G19" i="1"/>
  <c r="C25" i="1" l="1"/>
  <c r="C20" i="1"/>
  <c r="C46" i="1" s="1"/>
  <c r="C75" i="1" s="1"/>
  <c r="G24" i="1"/>
  <c r="G23" i="1"/>
  <c r="G22" i="1"/>
  <c r="G21" i="1"/>
  <c r="G34" i="1"/>
  <c r="C27" i="1" l="1"/>
  <c r="C31" i="1" s="1"/>
  <c r="C34" i="1" s="1"/>
</calcChain>
</file>

<file path=xl/sharedStrings.xml><?xml version="1.0" encoding="utf-8"?>
<sst xmlns="http://schemas.openxmlformats.org/spreadsheetml/2006/main" count="372" uniqueCount="131">
  <si>
    <t>Inköps pris per behållare</t>
  </si>
  <si>
    <t>Behandlingsavgift per kg</t>
  </si>
  <si>
    <t>Uppskattad kostnad för markarbete</t>
  </si>
  <si>
    <t>Total investeringskostnad</t>
  </si>
  <si>
    <t>Avskrivningstid</t>
  </si>
  <si>
    <t>Krantömmande behållare</t>
  </si>
  <si>
    <t>Investeringskostnader</t>
  </si>
  <si>
    <t>Driftkostnader</t>
  </si>
  <si>
    <t>Investeringskostnad per år</t>
  </si>
  <si>
    <t>år</t>
  </si>
  <si>
    <t>kr/år</t>
  </si>
  <si>
    <t>st</t>
  </si>
  <si>
    <t>kr/st</t>
  </si>
  <si>
    <t>kr</t>
  </si>
  <si>
    <t>Kärl för gemensam hantering</t>
  </si>
  <si>
    <t>Kärl för enskild hantering</t>
  </si>
  <si>
    <t>Antal hushåll</t>
  </si>
  <si>
    <t>Matavfall</t>
  </si>
  <si>
    <t>Restavfall</t>
  </si>
  <si>
    <t>Pappersförpackningar</t>
  </si>
  <si>
    <t>Plastförpackningar</t>
  </si>
  <si>
    <t>Metallförpackningar</t>
  </si>
  <si>
    <t>Färgade glasförpackningar</t>
  </si>
  <si>
    <t>Ofärgade glasförpackningar</t>
  </si>
  <si>
    <t xml:space="preserve">Genomsnittlig avfallsproduktion </t>
  </si>
  <si>
    <t>liter/v och hushåll</t>
  </si>
  <si>
    <t>Total avfallsproduktion per vecka</t>
  </si>
  <si>
    <t>liter/vecka</t>
  </si>
  <si>
    <t>kr/år och hushåll</t>
  </si>
  <si>
    <t>Totalt antal krantömmande behållare</t>
  </si>
  <si>
    <t>Antal behållare per fraktion</t>
  </si>
  <si>
    <t>Antal kärl per fraktion</t>
  </si>
  <si>
    <t>Storlek på behållaren</t>
  </si>
  <si>
    <t>liter</t>
  </si>
  <si>
    <t>kg/hämtning</t>
  </si>
  <si>
    <t>Genomsnittlig mängd avfall per hämtning</t>
  </si>
  <si>
    <t>Tömningsfrekvens</t>
  </si>
  <si>
    <t>gånger/år</t>
  </si>
  <si>
    <t>Priser från avfallstaxan 2024</t>
  </si>
  <si>
    <t>Hämtningsvgift, antal gånger per år</t>
  </si>
  <si>
    <t>Kärl</t>
  </si>
  <si>
    <t>Upp till 10 meter</t>
  </si>
  <si>
    <t>11 - 20 meter</t>
  </si>
  <si>
    <t>21 - 30 meter</t>
  </si>
  <si>
    <t>Längre än 30 meter</t>
  </si>
  <si>
    <t>104*</t>
  </si>
  <si>
    <t>156*</t>
  </si>
  <si>
    <t>*Kräver dispens</t>
  </si>
  <si>
    <t>-</t>
  </si>
  <si>
    <t>Hämtningsavgift restavfall</t>
  </si>
  <si>
    <t>Var 2a vecka</t>
  </si>
  <si>
    <t>Var 4e vecka</t>
  </si>
  <si>
    <t>Var 6e vecka</t>
  </si>
  <si>
    <t>I samtliga abonnemang ingår även
 ett 140 liters kärl för matavfall</t>
  </si>
  <si>
    <t>11 - 15 meter</t>
  </si>
  <si>
    <t>16 - 25 meter</t>
  </si>
  <si>
    <t>Över 25 meter</t>
  </si>
  <si>
    <t>Gångavståndstillägg, kostnad per kärl och hämtning</t>
  </si>
  <si>
    <t>Gångavståndstillägg, kostnad per kärl och år</t>
  </si>
  <si>
    <t>kr/kg, 2024 års taxa</t>
  </si>
  <si>
    <t>Hämtningsavgift per år och behållare</t>
  </si>
  <si>
    <t>kr/år, 2024 års taxa</t>
  </si>
  <si>
    <t>Behandlingsavgift per år och behållare</t>
  </si>
  <si>
    <t>Fast avgift underhållsavtal</t>
  </si>
  <si>
    <t>Rörlig avgift underhållsavtal</t>
  </si>
  <si>
    <t>Totalt underhållskostnad</t>
  </si>
  <si>
    <t>Total årlig driftskostnad</t>
  </si>
  <si>
    <t>Kärlstorlek, liter</t>
  </si>
  <si>
    <t>Ev. gångavståndstillägg</t>
  </si>
  <si>
    <t>Ev. gångavståndstillägg per år och behållare</t>
  </si>
  <si>
    <t>OBS! I denna modell jämförs hämtningsavgifter från avfallstaxan för 2024. Hämtningsavgifterna för enskild hantering utgår ifrån abonnemang för ett kärl (140 eller 190 liter) för restavfall och ett kärl för matavfall. Från 2027 kommer dessa abonnemang bytas ut mot ett nytt avfallssystem där även fastighetsnära insamling av förpackningar inkluderas.</t>
  </si>
  <si>
    <t>Fördelning av abonnemang</t>
  </si>
  <si>
    <t>Genomsnittlig % fördelning</t>
  </si>
  <si>
    <t>Uppskattningen ovan bygger på en genomsnittlig fördelning av abonnemangen hos alla hushåll med enskild hantering i Järfälla. Om denna fördelning inte är representativ för er förening ändrar ni antal kärl per abonnemang ovan för att matcha hur det ser ut hos er.</t>
  </si>
  <si>
    <t>Underhåll</t>
  </si>
  <si>
    <t>Uppskattad fördelning, antal abonnemang</t>
  </si>
  <si>
    <t>Summa antal abonnemang</t>
  </si>
  <si>
    <t>Hämtningsavgift för alla behållare</t>
  </si>
  <si>
    <t>Antal abonnemang med gångavståndstillägg</t>
  </si>
  <si>
    <t>Summa ev. gångavståndstillägg</t>
  </si>
  <si>
    <t>Avfallsproduktion</t>
  </si>
  <si>
    <t xml:space="preserve"> </t>
  </si>
  <si>
    <t>Låg</t>
  </si>
  <si>
    <t>Normal</t>
  </si>
  <si>
    <t>Hög</t>
  </si>
  <si>
    <t>Dimensionering avfallsmängder</t>
  </si>
  <si>
    <t>Fyll på med egen investeringskostnad</t>
  </si>
  <si>
    <t>Läshänvisningar</t>
  </si>
  <si>
    <t>Flikar</t>
  </si>
  <si>
    <t>Jämförelse system</t>
  </si>
  <si>
    <t>Celler</t>
  </si>
  <si>
    <t>Celler där användaren matar in värden/information</t>
  </si>
  <si>
    <t>Celler med data, t.ex. schabloner från Avfall Sverige eller priser från kommunens avfallstaxa</t>
  </si>
  <si>
    <t>Formler</t>
  </si>
  <si>
    <t>Celler där användaren väljer ett värde/information från en lista</t>
  </si>
  <si>
    <t>Restavfall, hämtningsavgift</t>
  </si>
  <si>
    <t>Total hämt.avgift för alla rest.behållare</t>
  </si>
  <si>
    <t>140 och 190 liters</t>
  </si>
  <si>
    <t>Förpackningar, hämtningsavgift</t>
  </si>
  <si>
    <t>Fyll i offert från entreprenör</t>
  </si>
  <si>
    <t>Hämtningsavgift pappersförpackningar</t>
  </si>
  <si>
    <t>Hämtningsavgift plastförpackningar</t>
  </si>
  <si>
    <t>Hämtningsavgift metallförpackningar</t>
  </si>
  <si>
    <t>Hämtningsavgift färgade glasförpackningar</t>
  </si>
  <si>
    <t>Hämtningsavgift ofärgade glasförpackningar</t>
  </si>
  <si>
    <t>Total hämtningsavgift för förpackningar</t>
  </si>
  <si>
    <t>Totalt grundavdrag för förpackningsinsamling</t>
  </si>
  <si>
    <t>Nettokostnad förpackningsinsamling</t>
  </si>
  <si>
    <t>Förpackningar</t>
  </si>
  <si>
    <t>Fyll i era  kostnader för service och underhåll av den yta/miljörum där kärlen står</t>
  </si>
  <si>
    <t>Fyll i era kostnader för service och underhåll av behållarna</t>
  </si>
  <si>
    <t>Fyll i era  ev. kostnader för service och underhåll av den gemensamma uppsamlingsytan</t>
  </si>
  <si>
    <t>Det finns inga uppgifter om vad förpackningsinsamlingen för enskild avfallshantering hos villor och radhus kommer kosta.</t>
  </si>
  <si>
    <t>Behandlingsavgift för restavfall</t>
  </si>
  <si>
    <t>kr/ton</t>
  </si>
  <si>
    <t>antal tömningar per år</t>
  </si>
  <si>
    <t>tömningsfrekvens</t>
  </si>
  <si>
    <t>Grundavdrag för förpackningsinsamling</t>
  </si>
  <si>
    <t>Storlekar på avfallsbehållare</t>
  </si>
  <si>
    <t>Jämförelse olika avfallssystem</t>
  </si>
  <si>
    <t>Glasförpackningar</t>
  </si>
  <si>
    <t>Nedan listas normala storlekar på avfallsbehållare för olika fraktioner. Det kan finnas andra storlekar. Kolla med leverantören av behållaren för andra storlekar samt entreprenören som tömmer. OBS! För matavfall i kärl kan man endast välja 140 liter och glasförpackningar bör inte samlas in i kärl större än 190 liter för att det inte ska bli för tungt av arbetsmiljöskäl.</t>
  </si>
  <si>
    <t>Här anges antal hushåll för att beräkna avfallsmängder per vecka.</t>
  </si>
  <si>
    <t>Innehåller priser från kommunens avfallstaxa såsom hämtningsavgifter för restavfall i krantömmande behållare och kärl samt grundavdrag för förpackningsinsamling.</t>
  </si>
  <si>
    <t>Lista över normala storlekar på krantömmande behållare och kärl för olika avfallsfraktioner.</t>
  </si>
  <si>
    <t xml:space="preserve">Total årlig driftskostnad </t>
  </si>
  <si>
    <t>Modellen utgår ifrån att en enskild hantering inte ger några investeringskostnader för föreningen då varje enskilt hushåll själva behöver stå för plats för sina kärl. En uppsamlingsplats kan dock också kräva en viss investering. Om så är fallet bör modellen utökas med dessa kostnader för att ge en rättvisande bild.
Kärl för enskild hantering är inte valbart för flerfamiljshus.</t>
  </si>
  <si>
    <t>Detta dokument riktar sig till fastighetsägare i Järfälla kommun som vill jämföra vad restavfallshantering i olika typer av insamlingssystem kostar.</t>
  </si>
  <si>
    <t>Här beräknas kostnader för olika avfallssystem. Innehåller beräkningar baserat på uppskattade avfallsmängder från fliken "Dimensionering avfallsmängder" samt priser från fliken "Priser från avfallstaxan 2024". I denna flik kompletterar man själv med kostnadsuppgifter för investeringar, service och underhåll. Man väljer även storlek på behållare samt tömningsfrekvens utifrån ens förenings behov och förutsättningar.
OBS! Modellen utgår ifrån 2024 års taxa. Priserna brukar revideras varje år samt att de kommande åren kommer flera delar av kommunens avfallstjänster förändras inför kommande lagkrav om fastighetsnära insamling av förpackningar från alla bostäder från 2027. Denna modell ger därför endast en grov uppskattning av vad olika insamlingssystem kostar.</t>
  </si>
  <si>
    <r>
      <t xml:space="preserve">Här beräknas kostnader för olika avfallssystem. Innehåller beräkningar baserat på uppskattade avfallsmängder från fliken "Dimensionering avfallsmängder" samt priser från fliken "Priser från avfallstaxan 2024". I denna flik kompletterar man själv med kostnadsuppgifter för investeringar, service och underhåll. Man väljer även storlek på behållare samt tömningsfrekvens utifrån ens fastighets behov och förutsättningarna för hur många behållare som får plats.
OBS! Modellen utgår ifrån 2024 års taxa. Priserna brukar revideras varje år samt att de kommande åren kommer flera delar av kommunens avfallstjänster förändras inför kommande lagkrav om fastighetsnära insamling av förpackningar från alla bostäder från 2027. Denna modell ger därför endast en grov uppskattning av vad olika insamlingssystem kostar.
Modellen inkluderar </t>
    </r>
    <r>
      <rPr>
        <i/>
        <u/>
        <sz val="11"/>
        <color theme="1"/>
        <rFont val="Calibri"/>
        <family val="2"/>
        <scheme val="minor"/>
      </rPr>
      <t>inte</t>
    </r>
    <r>
      <rPr>
        <i/>
        <sz val="11"/>
        <color theme="1"/>
        <rFont val="Calibri"/>
        <family val="2"/>
        <scheme val="minor"/>
      </rPr>
      <t xml:space="preserve"> priser för förpackningsinsamling då entreprenörerna i auktorisationsavtalet under åren 2024 - 2026 själva sätter sina priser.
Modellen inkluderar </t>
    </r>
    <r>
      <rPr>
        <i/>
        <u/>
        <sz val="11"/>
        <color theme="1"/>
        <rFont val="Calibri"/>
        <family val="2"/>
        <scheme val="minor"/>
      </rPr>
      <t>inte</t>
    </r>
    <r>
      <rPr>
        <i/>
        <sz val="11"/>
        <color theme="1"/>
        <rFont val="Calibri"/>
        <family val="2"/>
        <scheme val="minor"/>
      </rPr>
      <t xml:space="preserve"> priser för grundavgift och extra avfallstjänster (extra hämtningar, trädgårdsavfall, grovavfall och dyl.). Modellen beräknar därför inte ens totala avfallskostnader.</t>
    </r>
  </si>
  <si>
    <t>Modellen nedan bygger på auktorisationsavtalet för 2024 - 2026 där entreprenören själv sätter priset. Kommunen betalar sedan ut ett grundavdrag per hushåll som år 2024 är 190 kr/hushåll och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</si>
</sst>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kr-41D]_-;\-* #,##0.00\ [$kr-41D]_-;_-* &quot;-&quot;??\ [$kr-41D]_-;_-@_-"/>
    <numFmt numFmtId="165" formatCode="_-* #,##0\ [$kr-41D]_-;\-* #,##0\ [$kr-41D]_-;_-* &quot;-&quot;??\ [$kr-41D]_-;_-@_-"/>
    <numFmt numFmtId="166" formatCode="0.0%"/>
  </numFmts>
  <fonts count="10" x14ac:knownFonts="1">
    <font>
      <sz val="11"/>
      <color theme="1"/>
      <name val="Calibri"/>
      <family val="2"/>
      <scheme val="minor"/>
    </font>
    <font>
      <sz val="24"/>
      <color theme="1"/>
      <name val="Calibri"/>
      <family val="2"/>
      <scheme val="minor"/>
    </font>
    <font>
      <sz val="16"/>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D5B8EA"/>
        <bgColor indexed="64"/>
      </patternFill>
    </fill>
    <fill>
      <patternFill patternType="solid">
        <fgColor theme="9" tint="0.59999389629810485"/>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00">
    <xf numFmtId="0" fontId="0" fillId="0" borderId="0" xfId="0"/>
    <xf numFmtId="0" fontId="0" fillId="2" borderId="0" xfId="0" applyFill="1"/>
    <xf numFmtId="0" fontId="0" fillId="3" borderId="0" xfId="0" applyFill="1"/>
    <xf numFmtId="166" fontId="0" fillId="0" borderId="0" xfId="1" applyNumberFormat="1" applyFont="1"/>
    <xf numFmtId="0" fontId="1" fillId="4" borderId="0" xfId="0" applyFont="1" applyFill="1"/>
    <xf numFmtId="0" fontId="0" fillId="4" borderId="0" xfId="0" applyFill="1"/>
    <xf numFmtId="0" fontId="2" fillId="4" borderId="0" xfId="0" applyFont="1" applyFill="1"/>
    <xf numFmtId="0" fontId="0" fillId="4" borderId="0" xfId="0" applyFill="1" applyAlignment="1">
      <alignment horizontal="right"/>
    </xf>
    <xf numFmtId="0" fontId="4" fillId="4" borderId="0" xfId="0" applyFont="1" applyFill="1"/>
    <xf numFmtId="0" fontId="6" fillId="4" borderId="0" xfId="0" applyFont="1" applyFill="1"/>
    <xf numFmtId="165" fontId="0" fillId="4" borderId="0" xfId="0" applyNumberFormat="1" applyFill="1"/>
    <xf numFmtId="164" fontId="0" fillId="4" borderId="0" xfId="0" applyNumberFormat="1" applyFill="1"/>
    <xf numFmtId="0" fontId="6" fillId="4" borderId="0" xfId="0" applyFont="1" applyFill="1" applyAlignment="1">
      <alignment wrapText="1"/>
    </xf>
    <xf numFmtId="0" fontId="0" fillId="4" borderId="2" xfId="0" applyFill="1" applyBorder="1" applyAlignment="1">
      <alignment horizontal="right"/>
    </xf>
    <xf numFmtId="0" fontId="0" fillId="4" borderId="4" xfId="0" applyFill="1" applyBorder="1"/>
    <xf numFmtId="0" fontId="0" fillId="4" borderId="5" xfId="0" applyFill="1" applyBorder="1" applyAlignment="1">
      <alignment horizontal="right"/>
    </xf>
    <xf numFmtId="0" fontId="0" fillId="4" borderId="6" xfId="0" applyFill="1" applyBorder="1"/>
    <xf numFmtId="0" fontId="0" fillId="4" borderId="7" xfId="0" applyFill="1" applyBorder="1" applyAlignment="1">
      <alignment horizontal="right"/>
    </xf>
    <xf numFmtId="0" fontId="0" fillId="4" borderId="9" xfId="0" applyFill="1" applyBorder="1"/>
    <xf numFmtId="0" fontId="0" fillId="4" borderId="2" xfId="0" applyFill="1" applyBorder="1"/>
    <xf numFmtId="0" fontId="0" fillId="4" borderId="5" xfId="0" applyFill="1" applyBorder="1"/>
    <xf numFmtId="0" fontId="0" fillId="4" borderId="7" xfId="0" applyFill="1" applyBorder="1"/>
    <xf numFmtId="0" fontId="6" fillId="4" borderId="0" xfId="0" applyFont="1" applyFill="1" applyAlignment="1">
      <alignment horizontal="right"/>
    </xf>
    <xf numFmtId="0" fontId="0" fillId="5" borderId="0" xfId="0" applyFill="1"/>
    <xf numFmtId="0" fontId="0" fillId="6" borderId="0" xfId="0" applyFill="1"/>
    <xf numFmtId="0" fontId="0" fillId="6" borderId="3" xfId="0" applyFill="1" applyBorder="1"/>
    <xf numFmtId="0" fontId="0" fillId="5" borderId="3" xfId="0" applyFill="1" applyBorder="1"/>
    <xf numFmtId="0" fontId="0" fillId="5" borderId="8" xfId="0" applyFill="1" applyBorder="1"/>
    <xf numFmtId="0" fontId="0" fillId="5" borderId="0" xfId="0" applyFill="1" applyAlignment="1">
      <alignment horizontal="right"/>
    </xf>
    <xf numFmtId="0" fontId="1" fillId="4" borderId="10" xfId="0" applyFont="1" applyFill="1" applyBorder="1"/>
    <xf numFmtId="0" fontId="0" fillId="4" borderId="10" xfId="0" applyFill="1" applyBorder="1"/>
    <xf numFmtId="0" fontId="4" fillId="4" borderId="0" xfId="0" applyFont="1" applyFill="1" applyAlignment="1">
      <alignment horizontal="left"/>
    </xf>
    <xf numFmtId="0" fontId="0" fillId="4" borderId="7" xfId="0" applyFill="1" applyBorder="1" applyAlignment="1">
      <alignment horizontal="right" wrapText="1"/>
    </xf>
    <xf numFmtId="0" fontId="0" fillId="0" borderId="5" xfId="0" applyBorder="1"/>
    <xf numFmtId="0" fontId="0" fillId="0" borderId="6" xfId="0" applyBorder="1"/>
    <xf numFmtId="165" fontId="0" fillId="5" borderId="3" xfId="0" applyNumberFormat="1" applyFill="1" applyBorder="1"/>
    <xf numFmtId="0" fontId="0" fillId="4" borderId="3" xfId="0" applyFill="1" applyBorder="1"/>
    <xf numFmtId="0" fontId="0" fillId="4" borderId="8" xfId="0" applyFill="1" applyBorder="1"/>
    <xf numFmtId="166" fontId="0" fillId="6" borderId="0" xfId="1" applyNumberFormat="1" applyFont="1" applyFill="1" applyBorder="1"/>
    <xf numFmtId="166" fontId="0" fillId="6" borderId="6" xfId="1" applyNumberFormat="1" applyFont="1" applyFill="1" applyBorder="1"/>
    <xf numFmtId="0" fontId="4" fillId="4" borderId="7" xfId="0" applyFont="1" applyFill="1" applyBorder="1" applyAlignment="1">
      <alignment horizontal="right"/>
    </xf>
    <xf numFmtId="164" fontId="0" fillId="4" borderId="0" xfId="1" applyNumberFormat="1" applyFont="1" applyFill="1" applyBorder="1"/>
    <xf numFmtId="0" fontId="6" fillId="4" borderId="2" xfId="0" applyFont="1" applyFill="1" applyBorder="1" applyAlignment="1">
      <alignment horizontal="right"/>
    </xf>
    <xf numFmtId="0" fontId="0" fillId="4" borderId="11" xfId="0" applyFill="1" applyBorder="1"/>
    <xf numFmtId="0" fontId="0" fillId="4" borderId="12" xfId="0" applyFill="1" applyBorder="1"/>
    <xf numFmtId="0" fontId="0" fillId="4" borderId="13" xfId="0" applyFill="1" applyBorder="1"/>
    <xf numFmtId="0" fontId="4" fillId="4" borderId="14" xfId="0" applyFont="1" applyFill="1" applyBorder="1"/>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5" fillId="4" borderId="0" xfId="0" applyFont="1" applyFill="1"/>
    <xf numFmtId="164" fontId="0" fillId="6" borderId="0" xfId="0" applyNumberFormat="1" applyFill="1"/>
    <xf numFmtId="164" fontId="0" fillId="6" borderId="8" xfId="0" applyNumberFormat="1" applyFill="1" applyBorder="1"/>
    <xf numFmtId="0" fontId="0" fillId="4" borderId="20" xfId="0" applyFill="1" applyBorder="1"/>
    <xf numFmtId="0" fontId="0" fillId="4" borderId="21" xfId="0" applyFill="1" applyBorder="1"/>
    <xf numFmtId="0" fontId="0" fillId="4" borderId="22" xfId="0" applyFill="1" applyBorder="1"/>
    <xf numFmtId="0" fontId="0" fillId="4" borderId="23" xfId="0" applyFill="1" applyBorder="1"/>
    <xf numFmtId="0" fontId="0" fillId="4" borderId="24" xfId="0" applyFill="1" applyBorder="1"/>
    <xf numFmtId="0" fontId="0" fillId="4" borderId="1" xfId="0" applyFill="1" applyBorder="1"/>
    <xf numFmtId="0" fontId="0" fillId="0" borderId="19" xfId="0" applyBorder="1"/>
    <xf numFmtId="0" fontId="0" fillId="4" borderId="8" xfId="0" applyFill="1" applyBorder="1" applyAlignment="1">
      <alignment horizontal="right"/>
    </xf>
    <xf numFmtId="0" fontId="0" fillId="4" borderId="9" xfId="0" applyFill="1" applyBorder="1" applyAlignment="1">
      <alignment horizontal="right"/>
    </xf>
    <xf numFmtId="0" fontId="1" fillId="3" borderId="0" xfId="0" applyFont="1" applyFill="1"/>
    <xf numFmtId="0" fontId="0" fillId="4" borderId="0" xfId="0" applyFill="1" applyAlignment="1">
      <alignment wrapText="1"/>
    </xf>
    <xf numFmtId="0" fontId="7" fillId="4" borderId="0" xfId="0" applyFont="1" applyFill="1"/>
    <xf numFmtId="0" fontId="0" fillId="4" borderId="0" xfId="0" applyFill="1" applyAlignment="1">
      <alignment vertical="top" wrapText="1"/>
    </xf>
    <xf numFmtId="0" fontId="7" fillId="4" borderId="0" xfId="0" applyFont="1" applyFill="1" applyAlignment="1">
      <alignment wrapText="1"/>
    </xf>
    <xf numFmtId="0" fontId="0" fillId="7" borderId="0" xfId="0" applyFill="1"/>
    <xf numFmtId="0" fontId="0" fillId="7" borderId="2" xfId="0" applyFill="1" applyBorder="1"/>
    <xf numFmtId="0" fontId="0" fillId="7" borderId="7" xfId="0" applyFill="1" applyBorder="1"/>
    <xf numFmtId="0" fontId="0" fillId="7" borderId="5" xfId="0" applyFill="1" applyBorder="1"/>
    <xf numFmtId="0" fontId="0" fillId="7" borderId="22" xfId="0" applyFill="1" applyBorder="1"/>
    <xf numFmtId="164" fontId="0" fillId="7" borderId="7" xfId="0" applyNumberFormat="1" applyFill="1" applyBorder="1"/>
    <xf numFmtId="164" fontId="0" fillId="7" borderId="9" xfId="0" applyNumberFormat="1" applyFill="1" applyBorder="1"/>
    <xf numFmtId="164" fontId="0" fillId="7" borderId="22" xfId="0" applyNumberFormat="1" applyFill="1" applyBorder="1"/>
    <xf numFmtId="164" fontId="0" fillId="7" borderId="0" xfId="0" applyNumberFormat="1" applyFill="1"/>
    <xf numFmtId="164" fontId="0" fillId="7" borderId="0" xfId="0" quotePrefix="1" applyNumberFormat="1" applyFill="1" applyAlignment="1">
      <alignment horizontal="right"/>
    </xf>
    <xf numFmtId="0" fontId="0" fillId="7" borderId="6" xfId="0" quotePrefix="1" applyFill="1" applyBorder="1" applyAlignment="1">
      <alignment horizontal="right"/>
    </xf>
    <xf numFmtId="164" fontId="0" fillId="7" borderId="8" xfId="0" applyNumberFormat="1" applyFill="1" applyBorder="1"/>
    <xf numFmtId="164" fontId="0" fillId="7" borderId="6" xfId="0" applyNumberFormat="1" applyFill="1" applyBorder="1"/>
    <xf numFmtId="0" fontId="0" fillId="7" borderId="3" xfId="0" applyFill="1" applyBorder="1"/>
    <xf numFmtId="0" fontId="0" fillId="6" borderId="8" xfId="0" applyFill="1" applyBorder="1"/>
    <xf numFmtId="0" fontId="0" fillId="6" borderId="6" xfId="0" applyFill="1" applyBorder="1"/>
    <xf numFmtId="164" fontId="0" fillId="2" borderId="0" xfId="0" applyNumberFormat="1" applyFill="1"/>
    <xf numFmtId="164" fontId="0" fillId="2" borderId="3" xfId="0" applyNumberFormat="1" applyFill="1" applyBorder="1"/>
    <xf numFmtId="0" fontId="0" fillId="5" borderId="3" xfId="0" applyFill="1" applyBorder="1" applyAlignment="1">
      <alignment horizontal="right"/>
    </xf>
    <xf numFmtId="165" fontId="0" fillId="6" borderId="0" xfId="0" applyNumberFormat="1" applyFill="1"/>
    <xf numFmtId="165" fontId="0" fillId="6" borderId="8" xfId="0" applyNumberFormat="1" applyFill="1" applyBorder="1"/>
    <xf numFmtId="164" fontId="0" fillId="6" borderId="3" xfId="0" applyNumberFormat="1" applyFill="1" applyBorder="1"/>
    <xf numFmtId="164" fontId="0" fillId="2" borderId="3" xfId="1" applyNumberFormat="1" applyFont="1" applyFill="1" applyBorder="1"/>
    <xf numFmtId="164" fontId="0" fillId="2" borderId="0" xfId="1" applyNumberFormat="1" applyFont="1" applyFill="1" applyBorder="1"/>
    <xf numFmtId="0" fontId="0" fillId="2" borderId="6" xfId="0" applyFill="1" applyBorder="1"/>
    <xf numFmtId="0" fontId="9" fillId="0" borderId="0" xfId="0" applyFont="1"/>
    <xf numFmtId="0" fontId="6" fillId="4" borderId="0" xfId="0" applyFont="1" applyFill="1" applyAlignment="1">
      <alignment horizontal="left" vertical="top" wrapText="1"/>
    </xf>
    <xf numFmtId="0" fontId="6" fillId="4" borderId="0" xfId="0" applyFont="1" applyFill="1" applyAlignment="1">
      <alignment horizontal="left" vertical="top"/>
    </xf>
    <xf numFmtId="0" fontId="6" fillId="4" borderId="0" xfId="0" applyFont="1" applyFill="1" applyAlignment="1">
      <alignment horizontal="left" wrapText="1"/>
    </xf>
    <xf numFmtId="0" fontId="6" fillId="4" borderId="0" xfId="0" applyFont="1" applyFill="1" applyAlignment="1">
      <alignment horizontal="right" wrapText="1"/>
    </xf>
    <xf numFmtId="0" fontId="0" fillId="4" borderId="3" xfId="0" applyFill="1" applyBorder="1" applyAlignment="1">
      <alignment horizontal="center"/>
    </xf>
    <xf numFmtId="0" fontId="0" fillId="4" borderId="4" xfId="0" applyFill="1" applyBorder="1" applyAlignment="1">
      <alignment horizontal="center"/>
    </xf>
  </cellXfs>
  <cellStyles count="2">
    <cellStyle name="Normal" xfId="0" builtinId="0"/>
    <cellStyle name="Procent" xfId="1" builtinId="5"/>
  </cellStyles>
  <dxfs count="0"/>
  <tableStyles count="0" defaultTableStyle="TableStyleMedium2" defaultPivotStyle="PivotStyleLight16"/>
  <colors>
    <mruColors>
      <color rgb="FFD5B8EA"/>
      <color rgb="FFC198E0"/>
      <color rgb="FF99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'Jämförelse system'!$B$38</c:f>
              <c:strCache>
                <c:ptCount val="1"/>
                <c:pt idx="0">
                  <c:v>Restavfall, hämtningsavgift</c:v>
                </c:pt>
              </c:strCache>
            </c:strRef>
          </c:tx>
          <c:spPr>
            <a:solidFill>
              <a:schemeClr val="tx1">
                <a:lumMod val="50000"/>
                <a:lumOff val="50000"/>
              </a:schemeClr>
            </a:solidFill>
            <a:ln>
              <a:noFill/>
            </a:ln>
            <a:effectLst/>
          </c:spPr>
          <c:invertIfNegative val="0"/>
          <c:cat>
            <c:strRef>
              <c:f>('Jämförelse system'!$B$5,'Jämförelse system'!$F$5,'Jämförelse system'!$J$5)</c:f>
              <c:strCache>
                <c:ptCount val="3"/>
                <c:pt idx="0">
                  <c:v>Krantömmande behållare</c:v>
                </c:pt>
                <c:pt idx="1">
                  <c:v>Kärl för gemensam hantering</c:v>
                </c:pt>
                <c:pt idx="2">
                  <c:v>Kärl för enskild hantering</c:v>
                </c:pt>
              </c:strCache>
            </c:strRef>
          </c:cat>
          <c:val>
            <c:numRef>
              <c:f>('Jämförelse system'!$C$46,'Jämförelse system'!$G$46,'Jämförelse system'!$K$46)</c:f>
              <c:numCache>
                <c:formatCode>_-* #\ ##0\ [$kr-41D]_-;\-* #\ ##0\ [$kr-41D]_-;_-* "-"??\ [$kr-41D]_-;_-@_-</c:formatCode>
                <c:ptCount val="3"/>
                <c:pt idx="0" formatCode="_-* #\ ##0.00\ [$kr-41D]_-;\-* #\ ##0.00\ [$kr-41D]_-;_-* &quot;-&quot;??\ [$kr-41D]_-;_-@_-">
                  <c:v>25285</c:v>
                </c:pt>
                <c:pt idx="1">
                  <c:v>82720</c:v>
                </c:pt>
                <c:pt idx="2" formatCode="_-* #\ ##0.00\ [$kr-41D]_-;\-* #\ ##0.00\ [$kr-41D]_-;_-* &quot;-&quot;??\ [$kr-41D]_-;_-@_-">
                  <c:v>156790</c:v>
                </c:pt>
              </c:numCache>
            </c:numRef>
          </c:val>
          <c:extLst>
            <c:ext xmlns:c16="http://schemas.microsoft.com/office/drawing/2014/chart" uri="{C3380CC4-5D6E-409C-BE32-E72D297353CC}">
              <c16:uniqueId val="{00000003-4FBC-48BC-89DA-FBA57CDCDEFE}"/>
            </c:ext>
          </c:extLst>
        </c:ser>
        <c:ser>
          <c:idx val="3"/>
          <c:order val="1"/>
          <c:tx>
            <c:strRef>
              <c:f>'Jämförelse system'!$B$48</c:f>
              <c:strCache>
                <c:ptCount val="1"/>
                <c:pt idx="0">
                  <c:v>Förpackningar, hämtningsavgift</c:v>
                </c:pt>
              </c:strCache>
            </c:strRef>
          </c:tx>
          <c:spPr>
            <a:solidFill>
              <a:schemeClr val="accent2">
                <a:lumMod val="75000"/>
              </a:schemeClr>
            </a:solidFill>
            <a:ln>
              <a:noFill/>
            </a:ln>
            <a:effectLst/>
          </c:spPr>
          <c:invertIfNegative val="0"/>
          <c:cat>
            <c:strRef>
              <c:f>('Jämförelse system'!$B$5,'Jämförelse system'!$F$5,'Jämförelse system'!$J$5)</c:f>
              <c:strCache>
                <c:ptCount val="3"/>
                <c:pt idx="0">
                  <c:v>Krantömmande behållare</c:v>
                </c:pt>
                <c:pt idx="1">
                  <c:v>Kärl för gemensam hantering</c:v>
                </c:pt>
                <c:pt idx="2">
                  <c:v>Kärl för enskild hantering</c:v>
                </c:pt>
              </c:strCache>
            </c:strRef>
          </c:cat>
          <c:val>
            <c:numRef>
              <c:f>('Jämförelse system'!$C$64,'Jämförelse system'!$G$64)</c:f>
              <c:numCache>
                <c:formatCode>_-* #\ ##0.00\ [$kr-41D]_-;\-* #\ ##0.00\ [$kr-41D]_-;_-* "-"??\ [$kr-41D]_-;_-@_-</c:formatCode>
                <c:ptCount val="2"/>
                <c:pt idx="0">
                  <c:v>-20900</c:v>
                </c:pt>
                <c:pt idx="1">
                  <c:v>-20900</c:v>
                </c:pt>
              </c:numCache>
            </c:numRef>
          </c:val>
          <c:extLst>
            <c:ext xmlns:c16="http://schemas.microsoft.com/office/drawing/2014/chart" uri="{C3380CC4-5D6E-409C-BE32-E72D297353CC}">
              <c16:uniqueId val="{00000008-4FBC-48BC-89DA-FBA57CDCDEFE}"/>
            </c:ext>
          </c:extLst>
        </c:ser>
        <c:ser>
          <c:idx val="2"/>
          <c:order val="2"/>
          <c:tx>
            <c:strRef>
              <c:f>'Jämförelse system'!$B$66</c:f>
              <c:strCache>
                <c:ptCount val="1"/>
                <c:pt idx="0">
                  <c:v>Underhåll</c:v>
                </c:pt>
              </c:strCache>
            </c:strRef>
          </c:tx>
          <c:spPr>
            <a:solidFill>
              <a:srgbClr val="FFC000"/>
            </a:solidFill>
            <a:ln>
              <a:noFill/>
            </a:ln>
            <a:effectLst/>
          </c:spPr>
          <c:invertIfNegative val="0"/>
          <c:cat>
            <c:strRef>
              <c:f>('Jämförelse system'!$B$5,'Jämförelse system'!$F$5,'Jämförelse system'!$J$5)</c:f>
              <c:strCache>
                <c:ptCount val="3"/>
                <c:pt idx="0">
                  <c:v>Krantömmande behållare</c:v>
                </c:pt>
                <c:pt idx="1">
                  <c:v>Kärl för gemensam hantering</c:v>
                </c:pt>
                <c:pt idx="2">
                  <c:v>Kärl för enskild hantering</c:v>
                </c:pt>
              </c:strCache>
            </c:strRef>
          </c:cat>
          <c:val>
            <c:numRef>
              <c:f>('Jämförelse system'!$C$72,'Jämförelse system'!$G$72,'Jämförelse system'!$K$72)</c:f>
              <c:numCache>
                <c:formatCode>_-* #\ ##0.00\ [$kr-41D]_-;\-* #\ ##0.00\ [$kr-41D]_-;_-* "-"??\ [$kr-41D]_-;_-@_-</c:formatCode>
                <c:ptCount val="3"/>
                <c:pt idx="0">
                  <c:v>0</c:v>
                </c:pt>
                <c:pt idx="1">
                  <c:v>0</c:v>
                </c:pt>
                <c:pt idx="2">
                  <c:v>0</c:v>
                </c:pt>
              </c:numCache>
            </c:numRef>
          </c:val>
          <c:extLst>
            <c:ext xmlns:c16="http://schemas.microsoft.com/office/drawing/2014/chart" uri="{C3380CC4-5D6E-409C-BE32-E72D297353CC}">
              <c16:uniqueId val="{00000004-4FBC-48BC-89DA-FBA57CDCDEFE}"/>
            </c:ext>
          </c:extLst>
        </c:ser>
        <c:ser>
          <c:idx val="0"/>
          <c:order val="3"/>
          <c:tx>
            <c:strRef>
              <c:f>'Jämförelse system'!$B$34</c:f>
              <c:strCache>
                <c:ptCount val="1"/>
                <c:pt idx="0">
                  <c:v>Investeringskostnad per år</c:v>
                </c:pt>
              </c:strCache>
            </c:strRef>
          </c:tx>
          <c:spPr>
            <a:solidFill>
              <a:srgbClr val="99CCFF">
                <a:alpha val="69804"/>
              </a:srgbClr>
            </a:solidFill>
            <a:ln>
              <a:noFill/>
            </a:ln>
            <a:effectLst/>
          </c:spPr>
          <c:invertIfNegative val="0"/>
          <c:cat>
            <c:strRef>
              <c:f>('Jämförelse system'!$B$5,'Jämförelse system'!$F$5,'Jämförelse system'!$J$5)</c:f>
              <c:strCache>
                <c:ptCount val="3"/>
                <c:pt idx="0">
                  <c:v>Krantömmande behållare</c:v>
                </c:pt>
                <c:pt idx="1">
                  <c:v>Kärl för gemensam hantering</c:v>
                </c:pt>
                <c:pt idx="2">
                  <c:v>Kärl för enskild hantering</c:v>
                </c:pt>
              </c:strCache>
            </c:strRef>
          </c:cat>
          <c:val>
            <c:numRef>
              <c:f>('Jämförelse system'!$C$34,'Jämförelse system'!$G$34)</c:f>
              <c:numCache>
                <c:formatCode>_-* #\ ##0.00\ [$kr-41D]_-;\-* #\ ##0.00\ [$kr-41D]_-;_-* "-"??\ [$kr-41D]_-;_-@_-</c:formatCode>
                <c:ptCount val="2"/>
                <c:pt idx="0">
                  <c:v>0</c:v>
                </c:pt>
                <c:pt idx="1">
                  <c:v>0</c:v>
                </c:pt>
              </c:numCache>
            </c:numRef>
          </c:val>
          <c:extLst>
            <c:ext xmlns:c16="http://schemas.microsoft.com/office/drawing/2014/chart" uri="{C3380CC4-5D6E-409C-BE32-E72D297353CC}">
              <c16:uniqueId val="{00000002-4FBC-48BC-89DA-FBA57CDCDEFE}"/>
            </c:ext>
          </c:extLst>
        </c:ser>
        <c:dLbls>
          <c:showLegendKey val="0"/>
          <c:showVal val="0"/>
          <c:showCatName val="0"/>
          <c:showSerName val="0"/>
          <c:showPercent val="0"/>
          <c:showBubbleSize val="0"/>
        </c:dLbls>
        <c:gapWidth val="150"/>
        <c:overlap val="100"/>
        <c:axId val="599702800"/>
        <c:axId val="599702472"/>
      </c:barChart>
      <c:catAx>
        <c:axId val="59970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99702472"/>
        <c:crosses val="autoZero"/>
        <c:auto val="1"/>
        <c:lblAlgn val="ctr"/>
        <c:lblOffset val="100"/>
        <c:noMultiLvlLbl val="0"/>
      </c:catAx>
      <c:valAx>
        <c:axId val="599702472"/>
        <c:scaling>
          <c:orientation val="minMax"/>
        </c:scaling>
        <c:delete val="0"/>
        <c:axPos val="l"/>
        <c:majorGridlines>
          <c:spPr>
            <a:ln w="9525" cap="flat" cmpd="sng" algn="ctr">
              <a:solidFill>
                <a:schemeClr val="tx1">
                  <a:lumMod val="15000"/>
                  <a:lumOff val="85000"/>
                </a:schemeClr>
              </a:solidFill>
              <a:round/>
            </a:ln>
            <a:effectLst/>
          </c:spPr>
        </c:majorGridlines>
        <c:numFmt formatCode="_-* #\ ##0.00\ [$kr-41D]_-;\-* #\ ##0.00\ [$kr-41D]_-;_-* &quot;-&quot;??\ [$kr-41D]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9970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8280</xdr:colOff>
      <xdr:row>2</xdr:row>
      <xdr:rowOff>1</xdr:rowOff>
    </xdr:from>
    <xdr:to>
      <xdr:col>11</xdr:col>
      <xdr:colOff>347869</xdr:colOff>
      <xdr:row>2</xdr:row>
      <xdr:rowOff>3586370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opLeftCell="A12" zoomScale="140" zoomScaleNormal="140" workbookViewId="0">
      <selection activeCell="B11" sqref="B11"/>
    </sheetView>
  </sheetViews>
  <sheetFormatPr baseColWidth="10" defaultColWidth="8.83203125" defaultRowHeight="15" x14ac:dyDescent="0.2"/>
  <cols>
    <col min="1" max="1" width="3.6640625" customWidth="1"/>
    <col min="2" max="2" width="84.6640625" customWidth="1"/>
    <col min="3" max="3" width="3.6640625" customWidth="1"/>
  </cols>
  <sheetData>
    <row r="1" spans="1:3" x14ac:dyDescent="0.2">
      <c r="A1" s="2"/>
      <c r="B1" s="2"/>
      <c r="C1" s="2"/>
    </row>
    <row r="2" spans="1:3" ht="31" x14ac:dyDescent="0.35">
      <c r="A2" s="2"/>
      <c r="B2" s="4" t="s">
        <v>87</v>
      </c>
      <c r="C2" s="63"/>
    </row>
    <row r="3" spans="1:3" x14ac:dyDescent="0.2">
      <c r="A3" s="2"/>
      <c r="B3" s="5"/>
      <c r="C3" s="2"/>
    </row>
    <row r="4" spans="1:3" ht="32" x14ac:dyDescent="0.2">
      <c r="A4" s="2"/>
      <c r="B4" s="64" t="s">
        <v>127</v>
      </c>
      <c r="C4" s="2"/>
    </row>
    <row r="5" spans="1:3" x14ac:dyDescent="0.2">
      <c r="A5" s="2"/>
      <c r="B5" s="5"/>
      <c r="C5" s="2"/>
    </row>
    <row r="6" spans="1:3" x14ac:dyDescent="0.2">
      <c r="A6" s="2"/>
      <c r="B6" s="8" t="s">
        <v>88</v>
      </c>
      <c r="C6" s="2"/>
    </row>
    <row r="7" spans="1:3" x14ac:dyDescent="0.2">
      <c r="A7" s="2"/>
      <c r="B7" s="5"/>
      <c r="C7" s="2"/>
    </row>
    <row r="8" spans="1:3" x14ac:dyDescent="0.2">
      <c r="A8" s="2"/>
      <c r="B8" s="65" t="s">
        <v>85</v>
      </c>
      <c r="C8" s="2"/>
    </row>
    <row r="9" spans="1:3" x14ac:dyDescent="0.2">
      <c r="A9" s="2"/>
      <c r="B9" s="5" t="s">
        <v>122</v>
      </c>
      <c r="C9" s="2"/>
    </row>
    <row r="10" spans="1:3" x14ac:dyDescent="0.2">
      <c r="A10" s="2"/>
      <c r="B10" s="5"/>
      <c r="C10" s="2"/>
    </row>
    <row r="11" spans="1:3" x14ac:dyDescent="0.2">
      <c r="A11" s="2"/>
      <c r="B11" s="65" t="s">
        <v>89</v>
      </c>
      <c r="C11" s="2"/>
    </row>
    <row r="12" spans="1:3" ht="144" x14ac:dyDescent="0.2">
      <c r="A12" s="2"/>
      <c r="B12" s="66" t="s">
        <v>128</v>
      </c>
      <c r="C12" s="2"/>
    </row>
    <row r="13" spans="1:3" x14ac:dyDescent="0.2">
      <c r="A13" s="2"/>
      <c r="B13" s="5"/>
      <c r="C13" s="2"/>
    </row>
    <row r="14" spans="1:3" x14ac:dyDescent="0.2">
      <c r="A14" s="2"/>
      <c r="B14" s="65" t="s">
        <v>38</v>
      </c>
      <c r="C14" s="2"/>
    </row>
    <row r="15" spans="1:3" ht="32" x14ac:dyDescent="0.2">
      <c r="A15" s="2"/>
      <c r="B15" s="64" t="s">
        <v>123</v>
      </c>
      <c r="C15" s="2"/>
    </row>
    <row r="16" spans="1:3" x14ac:dyDescent="0.2">
      <c r="A16" s="2"/>
      <c r="B16" s="64"/>
      <c r="C16" s="2"/>
    </row>
    <row r="17" spans="1:3" ht="16" x14ac:dyDescent="0.2">
      <c r="A17" s="2"/>
      <c r="B17" s="67" t="s">
        <v>118</v>
      </c>
      <c r="C17" s="2"/>
    </row>
    <row r="18" spans="1:3" ht="16" x14ac:dyDescent="0.2">
      <c r="A18" s="2"/>
      <c r="B18" s="64" t="s">
        <v>124</v>
      </c>
      <c r="C18" s="2"/>
    </row>
    <row r="19" spans="1:3" x14ac:dyDescent="0.2">
      <c r="A19" s="2"/>
      <c r="B19" s="5"/>
      <c r="C19" s="2"/>
    </row>
    <row r="20" spans="1:3" x14ac:dyDescent="0.2">
      <c r="A20" s="2"/>
      <c r="B20" s="8" t="s">
        <v>90</v>
      </c>
      <c r="C20" s="2"/>
    </row>
    <row r="21" spans="1:3" x14ac:dyDescent="0.2">
      <c r="A21" s="2"/>
      <c r="B21" s="1" t="s">
        <v>91</v>
      </c>
      <c r="C21" s="2"/>
    </row>
    <row r="22" spans="1:3" x14ac:dyDescent="0.2">
      <c r="A22" s="2"/>
      <c r="B22" s="23" t="s">
        <v>94</v>
      </c>
      <c r="C22" s="2"/>
    </row>
    <row r="23" spans="1:3" x14ac:dyDescent="0.2">
      <c r="A23" s="2"/>
      <c r="B23" s="68" t="s">
        <v>92</v>
      </c>
      <c r="C23" s="2"/>
    </row>
    <row r="24" spans="1:3" x14ac:dyDescent="0.2">
      <c r="A24" s="2"/>
      <c r="B24" s="24" t="s">
        <v>93</v>
      </c>
      <c r="C24" s="2"/>
    </row>
    <row r="25" spans="1:3" x14ac:dyDescent="0.2">
      <c r="A25" s="2"/>
      <c r="B25" s="5"/>
      <c r="C25" s="2"/>
    </row>
    <row r="26" spans="1:3" x14ac:dyDescent="0.2">
      <c r="A26" s="2"/>
      <c r="B26" s="2"/>
      <c r="C26"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topLeftCell="B6" workbookViewId="0">
      <selection activeCell="D5" sqref="D5"/>
    </sheetView>
  </sheetViews>
  <sheetFormatPr baseColWidth="10" defaultColWidth="8.83203125" defaultRowHeight="15" x14ac:dyDescent="0.2"/>
  <cols>
    <col min="1" max="1" width="3.5" customWidth="1"/>
    <col min="2" max="2" width="3.6640625" customWidth="1"/>
    <col min="3" max="3" width="27" customWidth="1"/>
    <col min="4" max="4" width="10" customWidth="1"/>
    <col min="5" max="5" width="18.5" customWidth="1"/>
    <col min="6" max="6" width="4" customWidth="1"/>
    <col min="7" max="7" width="27.1640625" customWidth="1"/>
    <col min="9" max="9" width="10.5" customWidth="1"/>
    <col min="10" max="10" width="3.6640625" customWidth="1"/>
  </cols>
  <sheetData>
    <row r="1" spans="1:12" x14ac:dyDescent="0.2">
      <c r="A1" s="2"/>
      <c r="B1" s="2"/>
      <c r="C1" s="2"/>
      <c r="D1" s="2"/>
      <c r="E1" s="2"/>
      <c r="F1" s="2"/>
      <c r="G1" s="2"/>
      <c r="H1" s="2"/>
      <c r="I1" s="2"/>
      <c r="J1" s="2"/>
    </row>
    <row r="2" spans="1:12" ht="31" x14ac:dyDescent="0.35">
      <c r="A2" s="2"/>
      <c r="B2" s="4" t="s">
        <v>85</v>
      </c>
      <c r="C2" s="4"/>
      <c r="D2" s="5"/>
      <c r="E2" s="5"/>
      <c r="F2" s="5"/>
      <c r="G2" s="5"/>
      <c r="H2" s="5"/>
      <c r="I2" s="5"/>
      <c r="J2" s="2"/>
    </row>
    <row r="3" spans="1:12" x14ac:dyDescent="0.2">
      <c r="A3" s="2"/>
      <c r="B3" s="5"/>
      <c r="C3" s="5"/>
      <c r="D3" s="5"/>
      <c r="E3" s="5"/>
      <c r="F3" s="5"/>
      <c r="G3" s="5"/>
      <c r="H3" s="5"/>
      <c r="I3" s="5"/>
      <c r="J3" s="2"/>
      <c r="L3" s="93" t="s">
        <v>82</v>
      </c>
    </row>
    <row r="4" spans="1:12" x14ac:dyDescent="0.2">
      <c r="A4" s="2"/>
      <c r="B4" s="5"/>
      <c r="C4" s="5" t="s">
        <v>16</v>
      </c>
      <c r="D4" s="1">
        <v>110</v>
      </c>
      <c r="E4" s="5" t="s">
        <v>11</v>
      </c>
      <c r="F4" s="5"/>
      <c r="G4" s="5"/>
      <c r="H4" s="5"/>
      <c r="I4" s="5"/>
      <c r="J4" s="2"/>
      <c r="L4" s="93" t="s">
        <v>83</v>
      </c>
    </row>
    <row r="5" spans="1:12" x14ac:dyDescent="0.2">
      <c r="A5" s="2"/>
      <c r="B5" s="5"/>
      <c r="C5" s="5" t="s">
        <v>80</v>
      </c>
      <c r="D5" s="28" t="s">
        <v>82</v>
      </c>
      <c r="E5" s="5"/>
      <c r="F5" s="5"/>
      <c r="G5" s="5"/>
      <c r="H5" s="5"/>
      <c r="I5" s="5"/>
      <c r="J5" s="2"/>
      <c r="L5" s="93" t="s">
        <v>84</v>
      </c>
    </row>
    <row r="6" spans="1:12" x14ac:dyDescent="0.2">
      <c r="A6" s="2"/>
      <c r="B6" s="2"/>
      <c r="C6" s="2"/>
      <c r="D6" s="2"/>
      <c r="E6" s="2"/>
      <c r="F6" s="2"/>
      <c r="G6" s="2"/>
      <c r="H6" s="2"/>
      <c r="I6" s="2"/>
      <c r="J6" s="2"/>
    </row>
    <row r="7" spans="1:12" ht="21" x14ac:dyDescent="0.25">
      <c r="A7" s="2"/>
      <c r="B7" s="6" t="s">
        <v>24</v>
      </c>
      <c r="C7" s="6"/>
      <c r="D7" s="5"/>
      <c r="E7" s="5"/>
      <c r="F7" s="2"/>
      <c r="G7" s="6" t="s">
        <v>26</v>
      </c>
      <c r="H7" s="5"/>
      <c r="I7" s="5"/>
      <c r="J7" s="2"/>
    </row>
    <row r="8" spans="1:12" ht="21" x14ac:dyDescent="0.25">
      <c r="A8" s="2"/>
      <c r="B8" s="5" t="s">
        <v>82</v>
      </c>
      <c r="C8" s="5"/>
      <c r="D8" s="5"/>
      <c r="E8" s="5"/>
      <c r="F8" s="2"/>
      <c r="G8" s="6"/>
      <c r="H8" s="5"/>
      <c r="I8" s="5"/>
      <c r="J8" s="2"/>
    </row>
    <row r="9" spans="1:12" x14ac:dyDescent="0.2">
      <c r="A9" s="2"/>
      <c r="B9" s="5"/>
      <c r="C9" s="5" t="s">
        <v>17</v>
      </c>
      <c r="D9" s="68">
        <v>5</v>
      </c>
      <c r="E9" s="5" t="s">
        <v>25</v>
      </c>
      <c r="F9" s="2"/>
      <c r="G9" s="5" t="s">
        <v>17</v>
      </c>
      <c r="H9" s="24">
        <f t="shared" ref="H9:H15" si="0">IF($D$5=$B$8,D9,IF($D$5=$B$17,D18,IF($D$5=$B$26,D27,0)))*$D$4</f>
        <v>550</v>
      </c>
      <c r="I9" s="5" t="s">
        <v>27</v>
      </c>
      <c r="J9" s="2"/>
    </row>
    <row r="10" spans="1:12" x14ac:dyDescent="0.2">
      <c r="A10" s="2"/>
      <c r="B10" s="5"/>
      <c r="C10" s="5" t="s">
        <v>18</v>
      </c>
      <c r="D10" s="68">
        <v>45</v>
      </c>
      <c r="E10" s="5" t="s">
        <v>25</v>
      </c>
      <c r="F10" s="2"/>
      <c r="G10" s="5" t="s">
        <v>18</v>
      </c>
      <c r="H10" s="24">
        <f t="shared" si="0"/>
        <v>4950</v>
      </c>
      <c r="I10" s="5" t="s">
        <v>27</v>
      </c>
      <c r="J10" s="2"/>
    </row>
    <row r="11" spans="1:12" x14ac:dyDescent="0.2">
      <c r="A11" s="2"/>
      <c r="B11" s="5"/>
      <c r="C11" s="5" t="s">
        <v>19</v>
      </c>
      <c r="D11" s="68">
        <v>40</v>
      </c>
      <c r="E11" s="5" t="s">
        <v>25</v>
      </c>
      <c r="F11" s="2"/>
      <c r="G11" s="5" t="s">
        <v>19</v>
      </c>
      <c r="H11" s="24">
        <f t="shared" si="0"/>
        <v>4400</v>
      </c>
      <c r="I11" s="5" t="s">
        <v>27</v>
      </c>
      <c r="J11" s="2"/>
    </row>
    <row r="12" spans="1:12" x14ac:dyDescent="0.2">
      <c r="A12" s="2"/>
      <c r="B12" s="5"/>
      <c r="C12" s="5" t="s">
        <v>20</v>
      </c>
      <c r="D12" s="68">
        <v>20</v>
      </c>
      <c r="E12" s="5" t="s">
        <v>25</v>
      </c>
      <c r="F12" s="2"/>
      <c r="G12" s="5" t="s">
        <v>20</v>
      </c>
      <c r="H12" s="24">
        <f t="shared" si="0"/>
        <v>2200</v>
      </c>
      <c r="I12" s="5" t="s">
        <v>27</v>
      </c>
      <c r="J12" s="2"/>
    </row>
    <row r="13" spans="1:12" x14ac:dyDescent="0.2">
      <c r="A13" s="2"/>
      <c r="B13" s="5"/>
      <c r="C13" s="5" t="s">
        <v>21</v>
      </c>
      <c r="D13" s="68">
        <v>1</v>
      </c>
      <c r="E13" s="5" t="s">
        <v>25</v>
      </c>
      <c r="F13" s="2"/>
      <c r="G13" s="5" t="s">
        <v>21</v>
      </c>
      <c r="H13" s="24">
        <f t="shared" si="0"/>
        <v>110</v>
      </c>
      <c r="I13" s="5" t="s">
        <v>27</v>
      </c>
      <c r="J13" s="2"/>
    </row>
    <row r="14" spans="1:12" x14ac:dyDescent="0.2">
      <c r="A14" s="2"/>
      <c r="B14" s="5"/>
      <c r="C14" s="5" t="s">
        <v>22</v>
      </c>
      <c r="D14" s="68">
        <v>1</v>
      </c>
      <c r="E14" s="5" t="s">
        <v>25</v>
      </c>
      <c r="F14" s="2"/>
      <c r="G14" s="5" t="s">
        <v>22</v>
      </c>
      <c r="H14" s="24">
        <f t="shared" si="0"/>
        <v>110</v>
      </c>
      <c r="I14" s="5" t="s">
        <v>27</v>
      </c>
      <c r="J14" s="2"/>
    </row>
    <row r="15" spans="1:12" x14ac:dyDescent="0.2">
      <c r="A15" s="2"/>
      <c r="B15" s="5"/>
      <c r="C15" s="5" t="s">
        <v>23</v>
      </c>
      <c r="D15" s="68">
        <v>1</v>
      </c>
      <c r="E15" s="5" t="s">
        <v>25</v>
      </c>
      <c r="F15" s="2"/>
      <c r="G15" s="5" t="s">
        <v>23</v>
      </c>
      <c r="H15" s="24">
        <f t="shared" si="0"/>
        <v>110</v>
      </c>
      <c r="I15" s="5" t="s">
        <v>27</v>
      </c>
      <c r="J15" s="2"/>
    </row>
    <row r="16" spans="1:12" x14ac:dyDescent="0.2">
      <c r="A16" s="2"/>
      <c r="B16" s="5"/>
      <c r="C16" s="5"/>
      <c r="D16" s="5"/>
      <c r="E16" s="5"/>
      <c r="F16" s="2"/>
      <c r="G16" s="5"/>
      <c r="H16" s="5"/>
      <c r="I16" s="5"/>
      <c r="J16" s="2"/>
    </row>
    <row r="17" spans="1:14" x14ac:dyDescent="0.2">
      <c r="A17" s="2"/>
      <c r="B17" s="5" t="s">
        <v>83</v>
      </c>
      <c r="C17" s="5"/>
      <c r="D17" s="5"/>
      <c r="E17" s="5"/>
      <c r="F17" s="2"/>
      <c r="G17" s="5"/>
      <c r="H17" s="5"/>
      <c r="I17" s="5"/>
      <c r="J17" s="2"/>
    </row>
    <row r="18" spans="1:14" x14ac:dyDescent="0.2">
      <c r="A18" s="2"/>
      <c r="B18" s="5"/>
      <c r="C18" s="5" t="s">
        <v>17</v>
      </c>
      <c r="D18" s="68">
        <v>10</v>
      </c>
      <c r="E18" s="5" t="s">
        <v>25</v>
      </c>
      <c r="F18" s="2"/>
      <c r="G18" s="5"/>
      <c r="H18" s="5"/>
      <c r="I18" s="5"/>
      <c r="J18" s="2"/>
    </row>
    <row r="19" spans="1:14" x14ac:dyDescent="0.2">
      <c r="A19" s="2"/>
      <c r="B19" s="5"/>
      <c r="C19" s="5" t="s">
        <v>18</v>
      </c>
      <c r="D19" s="68">
        <v>55</v>
      </c>
      <c r="E19" s="5" t="s">
        <v>25</v>
      </c>
      <c r="F19" s="2"/>
      <c r="G19" s="5"/>
      <c r="H19" s="5"/>
      <c r="I19" s="5"/>
      <c r="J19" s="2"/>
      <c r="N19" t="s">
        <v>81</v>
      </c>
    </row>
    <row r="20" spans="1:14" x14ac:dyDescent="0.2">
      <c r="A20" s="2"/>
      <c r="B20" s="5"/>
      <c r="C20" s="5" t="s">
        <v>19</v>
      </c>
      <c r="D20" s="68">
        <v>50</v>
      </c>
      <c r="E20" s="5" t="s">
        <v>25</v>
      </c>
      <c r="F20" s="2"/>
      <c r="G20" s="5"/>
      <c r="H20" s="5"/>
      <c r="I20" s="5"/>
      <c r="J20" s="2"/>
    </row>
    <row r="21" spans="1:14" x14ac:dyDescent="0.2">
      <c r="A21" s="2"/>
      <c r="B21" s="5"/>
      <c r="C21" s="5" t="s">
        <v>20</v>
      </c>
      <c r="D21" s="68">
        <v>30</v>
      </c>
      <c r="E21" s="5" t="s">
        <v>25</v>
      </c>
      <c r="F21" s="2"/>
      <c r="G21" s="5"/>
      <c r="H21" s="5"/>
      <c r="I21" s="5"/>
      <c r="J21" s="2"/>
    </row>
    <row r="22" spans="1:14" x14ac:dyDescent="0.2">
      <c r="A22" s="2"/>
      <c r="B22" s="5"/>
      <c r="C22" s="5" t="s">
        <v>21</v>
      </c>
      <c r="D22" s="68">
        <v>2</v>
      </c>
      <c r="E22" s="5" t="s">
        <v>25</v>
      </c>
      <c r="F22" s="2"/>
      <c r="G22" s="5"/>
      <c r="H22" s="5"/>
      <c r="I22" s="5"/>
      <c r="J22" s="2"/>
    </row>
    <row r="23" spans="1:14" x14ac:dyDescent="0.2">
      <c r="A23" s="2"/>
      <c r="B23" s="5"/>
      <c r="C23" s="5" t="s">
        <v>22</v>
      </c>
      <c r="D23" s="68">
        <v>2</v>
      </c>
      <c r="E23" s="5" t="s">
        <v>25</v>
      </c>
      <c r="F23" s="2"/>
      <c r="G23" s="5"/>
      <c r="H23" s="5"/>
      <c r="I23" s="5"/>
      <c r="J23" s="2"/>
    </row>
    <row r="24" spans="1:14" x14ac:dyDescent="0.2">
      <c r="A24" s="2"/>
      <c r="B24" s="5"/>
      <c r="C24" s="5" t="s">
        <v>23</v>
      </c>
      <c r="D24" s="68">
        <v>2</v>
      </c>
      <c r="E24" s="5" t="s">
        <v>25</v>
      </c>
      <c r="F24" s="2"/>
      <c r="G24" s="5"/>
      <c r="H24" s="5"/>
      <c r="I24" s="5"/>
      <c r="J24" s="2"/>
    </row>
    <row r="25" spans="1:14" x14ac:dyDescent="0.2">
      <c r="A25" s="2"/>
      <c r="B25" s="5"/>
      <c r="C25" s="5"/>
      <c r="D25" s="5"/>
      <c r="E25" s="5"/>
      <c r="F25" s="2"/>
      <c r="G25" s="5"/>
      <c r="H25" s="5"/>
      <c r="I25" s="5"/>
      <c r="J25" s="2"/>
    </row>
    <row r="26" spans="1:14" x14ac:dyDescent="0.2">
      <c r="A26" s="2"/>
      <c r="B26" s="5" t="s">
        <v>84</v>
      </c>
      <c r="C26" s="5"/>
      <c r="D26" s="5"/>
      <c r="E26" s="5"/>
      <c r="F26" s="2"/>
      <c r="G26" s="5"/>
      <c r="H26" s="5"/>
      <c r="I26" s="5"/>
      <c r="J26" s="2"/>
    </row>
    <row r="27" spans="1:14" x14ac:dyDescent="0.2">
      <c r="A27" s="2"/>
      <c r="B27" s="5"/>
      <c r="C27" s="5" t="s">
        <v>17</v>
      </c>
      <c r="D27" s="68">
        <v>15</v>
      </c>
      <c r="E27" s="5" t="s">
        <v>25</v>
      </c>
      <c r="F27" s="2"/>
      <c r="G27" s="5"/>
      <c r="H27" s="5"/>
      <c r="I27" s="5"/>
      <c r="J27" s="2"/>
    </row>
    <row r="28" spans="1:14" x14ac:dyDescent="0.2">
      <c r="A28" s="2"/>
      <c r="B28" s="5"/>
      <c r="C28" s="5" t="s">
        <v>18</v>
      </c>
      <c r="D28" s="68">
        <v>65</v>
      </c>
      <c r="E28" s="5" t="s">
        <v>25</v>
      </c>
      <c r="F28" s="2"/>
      <c r="G28" s="5"/>
      <c r="H28" s="5"/>
      <c r="I28" s="5"/>
      <c r="J28" s="2"/>
    </row>
    <row r="29" spans="1:14" x14ac:dyDescent="0.2">
      <c r="A29" s="2"/>
      <c r="B29" s="5"/>
      <c r="C29" s="5" t="s">
        <v>19</v>
      </c>
      <c r="D29" s="68">
        <v>60</v>
      </c>
      <c r="E29" s="5" t="s">
        <v>25</v>
      </c>
      <c r="F29" s="2"/>
      <c r="G29" s="5"/>
      <c r="H29" s="5"/>
      <c r="I29" s="5"/>
      <c r="J29" s="2"/>
    </row>
    <row r="30" spans="1:14" x14ac:dyDescent="0.2">
      <c r="A30" s="2"/>
      <c r="B30" s="5"/>
      <c r="C30" s="5" t="s">
        <v>20</v>
      </c>
      <c r="D30" s="68">
        <v>40</v>
      </c>
      <c r="E30" s="5" t="s">
        <v>25</v>
      </c>
      <c r="F30" s="2"/>
      <c r="G30" s="5"/>
      <c r="H30" s="5"/>
      <c r="I30" s="5"/>
      <c r="J30" s="2"/>
    </row>
    <row r="31" spans="1:14" x14ac:dyDescent="0.2">
      <c r="A31" s="2"/>
      <c r="B31" s="5"/>
      <c r="C31" s="5" t="s">
        <v>21</v>
      </c>
      <c r="D31" s="68">
        <v>3</v>
      </c>
      <c r="E31" s="5" t="s">
        <v>25</v>
      </c>
      <c r="F31" s="2"/>
      <c r="G31" s="5"/>
      <c r="H31" s="5"/>
      <c r="I31" s="5"/>
      <c r="J31" s="2"/>
    </row>
    <row r="32" spans="1:14" x14ac:dyDescent="0.2">
      <c r="A32" s="2"/>
      <c r="B32" s="5"/>
      <c r="C32" s="5" t="s">
        <v>22</v>
      </c>
      <c r="D32" s="68">
        <v>3</v>
      </c>
      <c r="E32" s="5" t="s">
        <v>25</v>
      </c>
      <c r="F32" s="2"/>
      <c r="G32" s="5"/>
      <c r="H32" s="5"/>
      <c r="I32" s="5"/>
      <c r="J32" s="2"/>
    </row>
    <row r="33" spans="1:10" x14ac:dyDescent="0.2">
      <c r="A33" s="2"/>
      <c r="B33" s="5"/>
      <c r="C33" s="5" t="s">
        <v>23</v>
      </c>
      <c r="D33" s="68">
        <v>3</v>
      </c>
      <c r="E33" s="5" t="s">
        <v>25</v>
      </c>
      <c r="F33" s="2"/>
      <c r="G33" s="5"/>
      <c r="H33" s="5"/>
      <c r="I33" s="5"/>
      <c r="J33" s="2"/>
    </row>
    <row r="34" spans="1:10" x14ac:dyDescent="0.2">
      <c r="A34" s="2"/>
      <c r="B34" s="5"/>
      <c r="C34" s="5"/>
      <c r="E34" s="5"/>
      <c r="F34" s="2"/>
      <c r="G34" s="5"/>
      <c r="H34" s="5"/>
      <c r="I34" s="5"/>
      <c r="J34" s="2"/>
    </row>
    <row r="35" spans="1:10" x14ac:dyDescent="0.2">
      <c r="A35" s="2"/>
      <c r="B35" s="2"/>
      <c r="C35" s="2"/>
      <c r="D35" s="2"/>
      <c r="E35" s="2"/>
      <c r="F35" s="2"/>
      <c r="G35" s="2"/>
      <c r="H35" s="2"/>
      <c r="I35" s="2"/>
      <c r="J35" s="2"/>
    </row>
  </sheetData>
  <dataValidations count="1">
    <dataValidation type="list" allowBlank="1" showInputMessage="1" showErrorMessage="1" sqref="D5" xr:uid="{00000000-0002-0000-0100-000000000000}">
      <formula1>$L$3:$L$5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9"/>
  <sheetViews>
    <sheetView tabSelected="1" zoomScale="115" zoomScaleNormal="115" workbookViewId="0">
      <selection activeCell="G39" sqref="G39"/>
    </sheetView>
  </sheetViews>
  <sheetFormatPr baseColWidth="10" defaultColWidth="8.83203125" defaultRowHeight="15" x14ac:dyDescent="0.2"/>
  <cols>
    <col min="1" max="1" width="3.6640625" customWidth="1"/>
    <col min="2" max="2" width="40" customWidth="1"/>
    <col min="3" max="3" width="16.5" customWidth="1"/>
    <col min="4" max="4" width="18.5" customWidth="1"/>
    <col min="5" max="5" width="3.6640625" customWidth="1"/>
    <col min="6" max="6" width="40" customWidth="1"/>
    <col min="7" max="7" width="16.33203125" customWidth="1"/>
    <col min="8" max="8" width="16.1640625" customWidth="1"/>
    <col min="9" max="9" width="3.6640625" customWidth="1"/>
    <col min="10" max="10" width="40" customWidth="1"/>
    <col min="11" max="11" width="16.5" customWidth="1"/>
    <col min="12" max="12" width="13.83203125" customWidth="1"/>
    <col min="13" max="13" width="16.1640625" customWidth="1"/>
    <col min="14" max="14" width="3.6640625" customWidth="1"/>
  </cols>
  <sheetData>
    <row r="1" spans="1:14" x14ac:dyDescent="0.2">
      <c r="A1" s="2"/>
      <c r="B1" s="2"/>
      <c r="C1" s="2"/>
      <c r="D1" s="2"/>
      <c r="E1" s="2"/>
      <c r="F1" s="2"/>
      <c r="G1" s="2"/>
      <c r="H1" s="2"/>
      <c r="I1" s="2"/>
      <c r="J1" s="2"/>
      <c r="K1" s="2"/>
      <c r="L1" s="2"/>
      <c r="M1" s="2"/>
      <c r="N1" s="2"/>
    </row>
    <row r="2" spans="1:14" ht="31" x14ac:dyDescent="0.35">
      <c r="A2" s="2"/>
      <c r="B2" s="4" t="s">
        <v>119</v>
      </c>
      <c r="C2" s="5"/>
      <c r="D2" s="5"/>
      <c r="E2" s="5"/>
      <c r="F2" s="5"/>
      <c r="G2" s="5"/>
      <c r="H2" s="5"/>
      <c r="I2" s="5"/>
      <c r="J2" s="5"/>
      <c r="K2" s="5"/>
      <c r="L2" s="5"/>
      <c r="M2" s="5"/>
      <c r="N2" s="1"/>
    </row>
    <row r="3" spans="1:14" ht="303" customHeight="1" x14ac:dyDescent="0.2">
      <c r="A3" s="2"/>
      <c r="B3" s="94" t="s">
        <v>129</v>
      </c>
      <c r="C3" s="95"/>
      <c r="D3" s="95"/>
      <c r="E3" s="5"/>
      <c r="F3" s="5"/>
      <c r="G3" s="5"/>
      <c r="H3" s="5"/>
      <c r="I3" s="5"/>
      <c r="J3" s="5"/>
      <c r="K3" s="5"/>
      <c r="L3" s="5"/>
      <c r="M3" s="5"/>
      <c r="N3" s="2"/>
    </row>
    <row r="4" spans="1:14" x14ac:dyDescent="0.2">
      <c r="A4" s="2"/>
      <c r="B4" s="2"/>
      <c r="C4" s="2"/>
      <c r="D4" s="2"/>
      <c r="E4" s="2"/>
      <c r="F4" s="2"/>
      <c r="G4" s="2"/>
      <c r="H4" s="2"/>
      <c r="I4" s="2"/>
      <c r="J4" s="2"/>
      <c r="K4" s="2"/>
      <c r="L4" s="2"/>
      <c r="M4" s="2"/>
      <c r="N4" s="2"/>
    </row>
    <row r="5" spans="1:14" ht="32" thickBot="1" x14ac:dyDescent="0.4">
      <c r="A5" s="2"/>
      <c r="B5" s="29" t="s">
        <v>5</v>
      </c>
      <c r="C5" s="30"/>
      <c r="D5" s="30"/>
      <c r="E5" s="2"/>
      <c r="F5" s="29" t="s">
        <v>14</v>
      </c>
      <c r="G5" s="30"/>
      <c r="H5" s="30"/>
      <c r="I5" s="2"/>
      <c r="J5" s="29" t="s">
        <v>15</v>
      </c>
      <c r="K5" s="30"/>
      <c r="L5" s="30"/>
      <c r="M5" s="30"/>
      <c r="N5" s="2"/>
    </row>
    <row r="6" spans="1:14" ht="16" thickTop="1" x14ac:dyDescent="0.2">
      <c r="A6" s="2"/>
      <c r="B6" s="5"/>
      <c r="C6" s="5"/>
      <c r="D6" s="5"/>
      <c r="E6" s="2"/>
      <c r="F6" s="5"/>
      <c r="G6" s="5"/>
      <c r="H6" s="5"/>
      <c r="I6" s="2"/>
      <c r="J6" s="5"/>
      <c r="K6" s="5"/>
      <c r="L6" s="5"/>
      <c r="M6" s="5"/>
      <c r="N6" s="2"/>
    </row>
    <row r="7" spans="1:14" ht="21" customHeight="1" x14ac:dyDescent="0.25">
      <c r="A7" s="2"/>
      <c r="B7" s="6" t="s">
        <v>6</v>
      </c>
      <c r="C7" s="5"/>
      <c r="D7" s="5"/>
      <c r="E7" s="2"/>
      <c r="F7" s="6" t="s">
        <v>6</v>
      </c>
      <c r="G7" s="5"/>
      <c r="H7" s="5"/>
      <c r="I7" s="2"/>
      <c r="J7" s="96" t="s">
        <v>126</v>
      </c>
      <c r="K7" s="96"/>
      <c r="L7" s="96"/>
      <c r="M7" s="96"/>
      <c r="N7" s="2"/>
    </row>
    <row r="8" spans="1:14" x14ac:dyDescent="0.2">
      <c r="A8" s="2"/>
      <c r="B8" s="5"/>
      <c r="C8" s="5"/>
      <c r="D8" s="5"/>
      <c r="E8" s="2"/>
      <c r="F8" s="5"/>
      <c r="G8" s="5"/>
      <c r="H8" s="5"/>
      <c r="I8" s="2"/>
      <c r="J8" s="96"/>
      <c r="K8" s="96"/>
      <c r="L8" s="96"/>
      <c r="M8" s="96"/>
      <c r="N8" s="2"/>
    </row>
    <row r="9" spans="1:14" x14ac:dyDescent="0.2">
      <c r="A9" s="2"/>
      <c r="B9" s="5" t="s">
        <v>32</v>
      </c>
      <c r="C9" s="5"/>
      <c r="D9" s="5"/>
      <c r="E9" s="2"/>
      <c r="F9" s="5" t="s">
        <v>32</v>
      </c>
      <c r="G9" s="5"/>
      <c r="H9" s="5"/>
      <c r="I9" s="2"/>
      <c r="J9" s="96"/>
      <c r="K9" s="96"/>
      <c r="L9" s="96"/>
      <c r="M9" s="96"/>
      <c r="N9" s="2"/>
    </row>
    <row r="10" spans="1:14" x14ac:dyDescent="0.2">
      <c r="A10" s="2"/>
      <c r="B10" s="13" t="s">
        <v>17</v>
      </c>
      <c r="C10" s="26">
        <v>1000</v>
      </c>
      <c r="D10" s="14" t="s">
        <v>33</v>
      </c>
      <c r="E10" s="2"/>
      <c r="F10" s="13" t="s">
        <v>17</v>
      </c>
      <c r="G10" s="81">
        <v>140</v>
      </c>
      <c r="H10" s="14" t="s">
        <v>33</v>
      </c>
      <c r="I10" s="2"/>
      <c r="J10" s="96"/>
      <c r="K10" s="96"/>
      <c r="L10" s="96"/>
      <c r="M10" s="96"/>
      <c r="N10" s="2"/>
    </row>
    <row r="11" spans="1:14" x14ac:dyDescent="0.2">
      <c r="A11" s="2"/>
      <c r="B11" s="15" t="s">
        <v>18</v>
      </c>
      <c r="C11" s="23">
        <v>5000</v>
      </c>
      <c r="D11" s="16" t="s">
        <v>33</v>
      </c>
      <c r="E11" s="2"/>
      <c r="F11" s="15" t="s">
        <v>18</v>
      </c>
      <c r="G11" s="23">
        <v>660</v>
      </c>
      <c r="H11" s="16" t="s">
        <v>33</v>
      </c>
      <c r="I11" s="2"/>
      <c r="J11" s="96"/>
      <c r="K11" s="96"/>
      <c r="L11" s="96"/>
      <c r="M11" s="96"/>
      <c r="N11" s="2"/>
    </row>
    <row r="12" spans="1:14" x14ac:dyDescent="0.2">
      <c r="A12" s="2"/>
      <c r="B12" s="15" t="s">
        <v>19</v>
      </c>
      <c r="C12" s="23">
        <v>5000</v>
      </c>
      <c r="D12" s="16" t="s">
        <v>33</v>
      </c>
      <c r="E12" s="2"/>
      <c r="F12" s="15" t="s">
        <v>19</v>
      </c>
      <c r="G12" s="23">
        <v>660</v>
      </c>
      <c r="H12" s="16" t="s">
        <v>33</v>
      </c>
      <c r="I12" s="2"/>
      <c r="J12" s="12"/>
      <c r="K12" s="12"/>
      <c r="L12" s="12"/>
      <c r="M12" s="12"/>
      <c r="N12" s="2"/>
    </row>
    <row r="13" spans="1:14" x14ac:dyDescent="0.2">
      <c r="A13" s="2"/>
      <c r="B13" s="15" t="s">
        <v>20</v>
      </c>
      <c r="C13" s="23">
        <v>5000</v>
      </c>
      <c r="D13" s="16" t="s">
        <v>33</v>
      </c>
      <c r="E13" s="2"/>
      <c r="F13" s="15" t="s">
        <v>20</v>
      </c>
      <c r="G13" s="23">
        <v>660</v>
      </c>
      <c r="H13" s="16" t="s">
        <v>33</v>
      </c>
      <c r="I13" s="2"/>
      <c r="J13" s="94" t="s">
        <v>70</v>
      </c>
      <c r="K13" s="94"/>
      <c r="L13" s="94"/>
      <c r="M13" s="94"/>
      <c r="N13" s="2"/>
    </row>
    <row r="14" spans="1:14" ht="15" customHeight="1" x14ac:dyDescent="0.2">
      <c r="A14" s="2"/>
      <c r="B14" s="15" t="s">
        <v>21</v>
      </c>
      <c r="C14" s="23">
        <v>1000</v>
      </c>
      <c r="D14" s="16" t="s">
        <v>33</v>
      </c>
      <c r="E14" s="2"/>
      <c r="F14" s="15" t="s">
        <v>21</v>
      </c>
      <c r="G14" s="23">
        <v>190</v>
      </c>
      <c r="H14" s="16" t="s">
        <v>33</v>
      </c>
      <c r="I14" s="2"/>
      <c r="J14" s="94"/>
      <c r="K14" s="94"/>
      <c r="L14" s="94"/>
      <c r="M14" s="94"/>
      <c r="N14" s="2"/>
    </row>
    <row r="15" spans="1:14" x14ac:dyDescent="0.2">
      <c r="A15" s="2"/>
      <c r="B15" s="15" t="s">
        <v>22</v>
      </c>
      <c r="C15" s="23">
        <v>1000</v>
      </c>
      <c r="D15" s="16" t="s">
        <v>33</v>
      </c>
      <c r="E15" s="2"/>
      <c r="F15" s="15" t="s">
        <v>22</v>
      </c>
      <c r="G15" s="23">
        <v>190</v>
      </c>
      <c r="H15" s="16" t="s">
        <v>33</v>
      </c>
      <c r="I15" s="2"/>
      <c r="J15" s="94"/>
      <c r="K15" s="94"/>
      <c r="L15" s="94"/>
      <c r="M15" s="94"/>
      <c r="N15" s="2"/>
    </row>
    <row r="16" spans="1:14" x14ac:dyDescent="0.2">
      <c r="A16" s="2"/>
      <c r="B16" s="17" t="s">
        <v>23</v>
      </c>
      <c r="C16" s="27">
        <v>1000</v>
      </c>
      <c r="D16" s="18" t="s">
        <v>33</v>
      </c>
      <c r="E16" s="2"/>
      <c r="F16" s="17" t="s">
        <v>23</v>
      </c>
      <c r="G16" s="27">
        <v>190</v>
      </c>
      <c r="H16" s="18" t="s">
        <v>33</v>
      </c>
      <c r="I16" s="2"/>
      <c r="J16" s="94"/>
      <c r="K16" s="94"/>
      <c r="L16" s="94"/>
      <c r="M16" s="94"/>
      <c r="N16" s="2"/>
    </row>
    <row r="17" spans="1:18" x14ac:dyDescent="0.2">
      <c r="A17" s="2"/>
      <c r="B17" s="7"/>
      <c r="C17" s="5"/>
      <c r="D17" s="5"/>
      <c r="E17" s="2"/>
      <c r="F17" s="7"/>
      <c r="G17" s="5"/>
      <c r="H17" s="5"/>
      <c r="I17" s="2"/>
      <c r="J17" s="94"/>
      <c r="K17" s="94"/>
      <c r="L17" s="94"/>
      <c r="M17" s="94"/>
      <c r="N17" s="2"/>
    </row>
    <row r="18" spans="1:18" x14ac:dyDescent="0.2">
      <c r="A18" s="2"/>
      <c r="B18" s="5" t="s">
        <v>30</v>
      </c>
      <c r="C18" s="5"/>
      <c r="D18" s="5"/>
      <c r="E18" s="2"/>
      <c r="F18" s="5" t="s">
        <v>31</v>
      </c>
      <c r="G18" s="5"/>
      <c r="H18" s="5"/>
      <c r="I18" s="2"/>
      <c r="J18" s="5"/>
      <c r="K18" s="5"/>
      <c r="L18" s="5"/>
      <c r="M18" s="5"/>
      <c r="N18" s="2"/>
    </row>
    <row r="19" spans="1:18" x14ac:dyDescent="0.2">
      <c r="A19" s="2"/>
      <c r="B19" s="13" t="s">
        <v>17</v>
      </c>
      <c r="C19" s="25">
        <f>CEILING('Dimensionering avfallsmängder'!H9/C10,1)</f>
        <v>1</v>
      </c>
      <c r="D19" s="14" t="s">
        <v>11</v>
      </c>
      <c r="E19" s="2"/>
      <c r="F19" s="13" t="s">
        <v>17</v>
      </c>
      <c r="G19" s="25">
        <f>CEILING('Dimensionering avfallsmängder'!H9/G10,1)</f>
        <v>4</v>
      </c>
      <c r="H19" s="14" t="s">
        <v>11</v>
      </c>
      <c r="I19" s="2"/>
      <c r="J19" s="8" t="s">
        <v>71</v>
      </c>
      <c r="K19" s="5"/>
      <c r="L19" s="5"/>
      <c r="M19" s="5"/>
      <c r="N19" s="2"/>
      <c r="Q19" s="3"/>
      <c r="R19" s="3"/>
    </row>
    <row r="20" spans="1:18" x14ac:dyDescent="0.2">
      <c r="A20" s="2"/>
      <c r="B20" s="15" t="s">
        <v>18</v>
      </c>
      <c r="C20" s="24">
        <f>CEILING('Dimensionering avfallsmängder'!H10/C11,1)</f>
        <v>1</v>
      </c>
      <c r="D20" s="16" t="s">
        <v>11</v>
      </c>
      <c r="E20" s="2"/>
      <c r="F20" s="15" t="s">
        <v>18</v>
      </c>
      <c r="G20" s="24">
        <f>CEILING('Dimensionering avfallsmängder'!H10/G11,1)</f>
        <v>8</v>
      </c>
      <c r="H20" s="16" t="s">
        <v>11</v>
      </c>
      <c r="I20" s="2"/>
      <c r="J20" s="19" t="s">
        <v>72</v>
      </c>
      <c r="K20" s="36" t="s">
        <v>50</v>
      </c>
      <c r="L20" s="36" t="s">
        <v>51</v>
      </c>
      <c r="M20" s="14" t="s">
        <v>52</v>
      </c>
      <c r="N20" s="2"/>
    </row>
    <row r="21" spans="1:18" x14ac:dyDescent="0.2">
      <c r="A21" s="2"/>
      <c r="B21" s="15" t="s">
        <v>19</v>
      </c>
      <c r="C21" s="24">
        <f>CEILING('Dimensionering avfallsmängder'!H11/C12,1)</f>
        <v>1</v>
      </c>
      <c r="D21" s="16" t="s">
        <v>11</v>
      </c>
      <c r="E21" s="2"/>
      <c r="F21" s="15" t="s">
        <v>19</v>
      </c>
      <c r="G21" s="24">
        <f>CEILING('Dimensionering avfallsmängder'!H11/G12,1)</f>
        <v>7</v>
      </c>
      <c r="H21" s="16" t="s">
        <v>11</v>
      </c>
      <c r="I21" s="2"/>
      <c r="J21" s="20">
        <v>140</v>
      </c>
      <c r="K21" s="38">
        <v>0.54100000000000004</v>
      </c>
      <c r="L21" s="38">
        <v>8.2000000000000003E-2</v>
      </c>
      <c r="M21" s="39">
        <v>6.4000000000000001E-2</v>
      </c>
      <c r="N21" s="2"/>
    </row>
    <row r="22" spans="1:18" x14ac:dyDescent="0.2">
      <c r="A22" s="2"/>
      <c r="B22" s="15" t="s">
        <v>20</v>
      </c>
      <c r="C22" s="24">
        <f>CEILING('Dimensionering avfallsmängder'!H12/C13,1)</f>
        <v>1</v>
      </c>
      <c r="D22" s="16" t="s">
        <v>11</v>
      </c>
      <c r="E22" s="2"/>
      <c r="F22" s="15" t="s">
        <v>20</v>
      </c>
      <c r="G22" s="24">
        <f>CEILING('Dimensionering avfallsmängder'!H12/G13,1)</f>
        <v>4</v>
      </c>
      <c r="H22" s="16" t="s">
        <v>11</v>
      </c>
      <c r="I22" s="2"/>
      <c r="J22" s="20">
        <v>190</v>
      </c>
      <c r="K22" s="38">
        <v>0.29899999999999999</v>
      </c>
      <c r="L22" s="38">
        <v>0.01</v>
      </c>
      <c r="M22" s="39">
        <v>4.0000000000000001E-3</v>
      </c>
      <c r="N22" s="2"/>
      <c r="Q22" s="3"/>
      <c r="R22" s="3"/>
    </row>
    <row r="23" spans="1:18" x14ac:dyDescent="0.2">
      <c r="A23" s="2"/>
      <c r="B23" s="15" t="s">
        <v>21</v>
      </c>
      <c r="C23" s="24">
        <f>CEILING('Dimensionering avfallsmängder'!H13/C14,1)</f>
        <v>1</v>
      </c>
      <c r="D23" s="16" t="s">
        <v>11</v>
      </c>
      <c r="E23" s="2"/>
      <c r="F23" s="15" t="s">
        <v>21</v>
      </c>
      <c r="G23" s="24">
        <f>CEILING('Dimensionering avfallsmängder'!H13/G14,1)</f>
        <v>1</v>
      </c>
      <c r="H23" s="16" t="s">
        <v>11</v>
      </c>
      <c r="I23" s="2"/>
      <c r="J23" s="20"/>
      <c r="K23" s="5"/>
      <c r="L23" s="5"/>
      <c r="M23" s="16"/>
      <c r="N23" s="2"/>
    </row>
    <row r="24" spans="1:18" x14ac:dyDescent="0.2">
      <c r="A24" s="2"/>
      <c r="B24" s="15" t="s">
        <v>22</v>
      </c>
      <c r="C24" s="24">
        <f>CEILING('Dimensionering avfallsmängder'!H14/C15,1)</f>
        <v>1</v>
      </c>
      <c r="D24" s="16" t="s">
        <v>11</v>
      </c>
      <c r="E24" s="2"/>
      <c r="F24" s="15" t="s">
        <v>22</v>
      </c>
      <c r="G24" s="24">
        <f>CEILING('Dimensionering avfallsmängder'!H14/G15,1)</f>
        <v>1</v>
      </c>
      <c r="H24" s="16" t="s">
        <v>11</v>
      </c>
      <c r="I24" s="2"/>
      <c r="J24" s="20" t="s">
        <v>75</v>
      </c>
      <c r="K24" s="5" t="s">
        <v>50</v>
      </c>
      <c r="L24" s="5" t="s">
        <v>51</v>
      </c>
      <c r="M24" s="16" t="s">
        <v>52</v>
      </c>
      <c r="N24" s="2"/>
    </row>
    <row r="25" spans="1:18" x14ac:dyDescent="0.2">
      <c r="A25" s="2"/>
      <c r="B25" s="17" t="s">
        <v>23</v>
      </c>
      <c r="C25" s="82">
        <f>CEILING('Dimensionering avfallsmängder'!H15/C16,1)</f>
        <v>1</v>
      </c>
      <c r="D25" s="18" t="s">
        <v>11</v>
      </c>
      <c r="E25" s="2"/>
      <c r="F25" s="17" t="s">
        <v>23</v>
      </c>
      <c r="G25" s="82">
        <f>CEILING('Dimensionering avfallsmängder'!H15/G16,1)</f>
        <v>1</v>
      </c>
      <c r="H25" s="18" t="s">
        <v>11</v>
      </c>
      <c r="I25" s="2"/>
      <c r="J25" s="20">
        <v>140</v>
      </c>
      <c r="K25" s="24">
        <v>64</v>
      </c>
      <c r="L25" s="24">
        <v>5</v>
      </c>
      <c r="M25" s="83">
        <v>6</v>
      </c>
      <c r="N25" s="2"/>
      <c r="Q25" s="3"/>
      <c r="R25" s="3"/>
    </row>
    <row r="26" spans="1:18" x14ac:dyDescent="0.2">
      <c r="A26" s="2"/>
      <c r="B26" s="5"/>
      <c r="C26" s="5"/>
      <c r="D26" s="5"/>
      <c r="E26" s="2"/>
      <c r="F26" s="5"/>
      <c r="G26" s="5"/>
      <c r="H26" s="5"/>
      <c r="I26" s="2"/>
      <c r="J26" s="20">
        <v>190</v>
      </c>
      <c r="K26" s="24">
        <v>34</v>
      </c>
      <c r="L26" s="24">
        <f>ROUND('Dimensionering avfallsmängder'!$D$4*'Jämförelse system'!L22,0)</f>
        <v>1</v>
      </c>
      <c r="M26" s="83">
        <f>ROUND('Dimensionering avfallsmängder'!$D$4*'Jämförelse system'!M22,0)</f>
        <v>0</v>
      </c>
      <c r="N26" s="2"/>
    </row>
    <row r="27" spans="1:18" x14ac:dyDescent="0.2">
      <c r="A27" s="2"/>
      <c r="B27" s="19" t="s">
        <v>29</v>
      </c>
      <c r="C27" s="25">
        <f>SUM(C19:C25)</f>
        <v>7</v>
      </c>
      <c r="D27" s="14" t="s">
        <v>11</v>
      </c>
      <c r="E27" s="2"/>
      <c r="F27" s="42" t="s">
        <v>86</v>
      </c>
      <c r="G27" s="85">
        <v>0</v>
      </c>
      <c r="H27" s="14"/>
      <c r="I27" s="2"/>
      <c r="J27" s="20"/>
      <c r="K27" s="5"/>
      <c r="L27" s="5"/>
      <c r="M27" s="16"/>
      <c r="N27" s="2"/>
    </row>
    <row r="28" spans="1:18" x14ac:dyDescent="0.2">
      <c r="A28" s="2"/>
      <c r="B28" s="20" t="s">
        <v>0</v>
      </c>
      <c r="C28" s="84"/>
      <c r="D28" s="16" t="s">
        <v>12</v>
      </c>
      <c r="E28" s="2"/>
      <c r="F28" s="20"/>
      <c r="G28" s="84">
        <v>0</v>
      </c>
      <c r="H28" s="16"/>
      <c r="I28" s="2"/>
      <c r="J28" s="40" t="s">
        <v>76</v>
      </c>
      <c r="K28" s="82">
        <f>SUM(K25:M26)</f>
        <v>110</v>
      </c>
      <c r="L28" s="37"/>
      <c r="M28" s="18"/>
      <c r="N28" s="2"/>
    </row>
    <row r="29" spans="1:18" x14ac:dyDescent="0.2">
      <c r="A29" s="2"/>
      <c r="B29" s="20" t="s">
        <v>2</v>
      </c>
      <c r="C29" s="84"/>
      <c r="D29" s="16" t="s">
        <v>13</v>
      </c>
      <c r="E29" s="2"/>
      <c r="F29" s="20"/>
      <c r="G29" s="84">
        <v>0</v>
      </c>
      <c r="H29" s="16"/>
      <c r="I29" s="2"/>
      <c r="J29" s="5"/>
      <c r="K29" s="5"/>
      <c r="L29" s="5"/>
      <c r="M29" s="5"/>
      <c r="N29" s="2"/>
    </row>
    <row r="30" spans="1:18" x14ac:dyDescent="0.2">
      <c r="A30" s="2"/>
      <c r="B30" s="20"/>
      <c r="C30" s="5"/>
      <c r="D30" s="16"/>
      <c r="E30" s="2"/>
      <c r="F30" s="20"/>
      <c r="G30" s="5"/>
      <c r="H30" s="16"/>
      <c r="I30" s="2"/>
      <c r="J30" s="96" t="s">
        <v>73</v>
      </c>
      <c r="K30" s="96"/>
      <c r="L30" s="96"/>
      <c r="M30" s="96"/>
      <c r="N30" s="2"/>
    </row>
    <row r="31" spans="1:18" x14ac:dyDescent="0.2">
      <c r="A31" s="2"/>
      <c r="B31" s="20" t="s">
        <v>3</v>
      </c>
      <c r="C31" s="52">
        <f>C27*C28+C29</f>
        <v>0</v>
      </c>
      <c r="D31" s="16" t="s">
        <v>13</v>
      </c>
      <c r="E31" s="2"/>
      <c r="F31" s="20" t="s">
        <v>3</v>
      </c>
      <c r="G31" s="52">
        <f>SUM(G27:G29)</f>
        <v>0</v>
      </c>
      <c r="H31" s="16" t="s">
        <v>13</v>
      </c>
      <c r="I31" s="2"/>
      <c r="J31" s="96"/>
      <c r="K31" s="96"/>
      <c r="L31" s="96"/>
      <c r="M31" s="96"/>
      <c r="N31" s="2"/>
    </row>
    <row r="32" spans="1:18" x14ac:dyDescent="0.2">
      <c r="A32" s="2"/>
      <c r="B32" s="20" t="s">
        <v>4</v>
      </c>
      <c r="C32" s="1">
        <v>10</v>
      </c>
      <c r="D32" s="16" t="s">
        <v>9</v>
      </c>
      <c r="E32" s="2"/>
      <c r="F32" s="20" t="s">
        <v>4</v>
      </c>
      <c r="G32" s="1">
        <v>10</v>
      </c>
      <c r="H32" s="16" t="s">
        <v>9</v>
      </c>
      <c r="I32" s="2"/>
      <c r="J32" s="96"/>
      <c r="K32" s="96"/>
      <c r="L32" s="96"/>
      <c r="M32" s="96"/>
      <c r="N32" s="2"/>
    </row>
    <row r="33" spans="1:14" x14ac:dyDescent="0.2">
      <c r="A33" s="2"/>
      <c r="B33" s="20"/>
      <c r="C33" s="5"/>
      <c r="D33" s="16"/>
      <c r="E33" s="2"/>
      <c r="F33" s="20"/>
      <c r="G33" s="5"/>
      <c r="H33" s="16"/>
      <c r="I33" s="2"/>
      <c r="J33" s="5"/>
      <c r="K33" s="5"/>
      <c r="L33" s="5"/>
      <c r="M33" s="5"/>
      <c r="N33" s="2"/>
    </row>
    <row r="34" spans="1:14" x14ac:dyDescent="0.2">
      <c r="A34" s="2"/>
      <c r="B34" s="21" t="s">
        <v>8</v>
      </c>
      <c r="C34" s="53">
        <f>C31/C32</f>
        <v>0</v>
      </c>
      <c r="D34" s="18" t="s">
        <v>10</v>
      </c>
      <c r="E34" s="2"/>
      <c r="F34" s="21" t="s">
        <v>8</v>
      </c>
      <c r="G34" s="53">
        <f>G31/G32</f>
        <v>0</v>
      </c>
      <c r="H34" s="18" t="s">
        <v>10</v>
      </c>
      <c r="I34" s="2"/>
      <c r="J34" s="5"/>
      <c r="K34" s="5"/>
      <c r="L34" s="5"/>
      <c r="M34" s="5"/>
      <c r="N34" s="2"/>
    </row>
    <row r="35" spans="1:14" x14ac:dyDescent="0.2">
      <c r="A35" s="2"/>
      <c r="B35" s="2"/>
      <c r="C35" s="2"/>
      <c r="D35" s="2"/>
      <c r="E35" s="2"/>
      <c r="F35" s="2"/>
      <c r="G35" s="2"/>
      <c r="H35" s="2"/>
      <c r="I35" s="2"/>
      <c r="J35" s="2"/>
      <c r="K35" s="2"/>
      <c r="L35" s="2"/>
      <c r="M35" s="2"/>
      <c r="N35" s="2"/>
    </row>
    <row r="36" spans="1:14" ht="21" x14ac:dyDescent="0.25">
      <c r="A36" s="2"/>
      <c r="B36" s="6" t="s">
        <v>7</v>
      </c>
      <c r="C36" s="5"/>
      <c r="D36" s="5"/>
      <c r="E36" s="2"/>
      <c r="F36" s="6" t="s">
        <v>7</v>
      </c>
      <c r="G36" s="5"/>
      <c r="H36" s="5"/>
      <c r="I36" s="2"/>
      <c r="J36" s="6" t="s">
        <v>7</v>
      </c>
      <c r="K36" s="5"/>
      <c r="L36" s="5"/>
      <c r="M36" s="5"/>
      <c r="N36" s="2"/>
    </row>
    <row r="37" spans="1:14" x14ac:dyDescent="0.2">
      <c r="A37" s="2"/>
      <c r="B37" s="5"/>
      <c r="C37" s="5"/>
      <c r="D37" s="5"/>
      <c r="E37" s="2"/>
      <c r="F37" s="5"/>
      <c r="G37" s="5"/>
      <c r="H37" s="5"/>
      <c r="I37" s="2"/>
      <c r="J37" s="5"/>
      <c r="K37" s="5"/>
      <c r="L37" s="5"/>
      <c r="M37" s="5"/>
      <c r="N37" s="2"/>
    </row>
    <row r="38" spans="1:14" x14ac:dyDescent="0.2">
      <c r="A38" s="2"/>
      <c r="B38" s="8" t="s">
        <v>95</v>
      </c>
      <c r="C38" s="5"/>
      <c r="D38" s="5"/>
      <c r="E38" s="2"/>
      <c r="F38" s="8" t="s">
        <v>95</v>
      </c>
      <c r="G38" s="5"/>
      <c r="H38" s="5"/>
      <c r="I38" s="2"/>
      <c r="J38" s="8" t="s">
        <v>95</v>
      </c>
      <c r="K38" s="11"/>
      <c r="L38" s="11"/>
      <c r="M38" s="5"/>
      <c r="N38" s="2"/>
    </row>
    <row r="39" spans="1:14" x14ac:dyDescent="0.2">
      <c r="A39" s="2"/>
      <c r="B39" s="13" t="s">
        <v>36</v>
      </c>
      <c r="C39" s="26">
        <v>26</v>
      </c>
      <c r="D39" s="14" t="s">
        <v>37</v>
      </c>
      <c r="E39" s="2"/>
      <c r="F39" s="13" t="s">
        <v>36</v>
      </c>
      <c r="G39" s="86">
        <v>52</v>
      </c>
      <c r="H39" s="14" t="s">
        <v>37</v>
      </c>
      <c r="I39" s="2"/>
      <c r="J39" s="13" t="s">
        <v>77</v>
      </c>
      <c r="K39" s="35">
        <f>K25*'Priser från avfallstaxan 2024'!M10+K26*'Priser från avfallstaxan 2024'!M11+L25*'Priser från avfallstaxan 2024'!N10+L26*'Priser från avfallstaxan 2024'!N11+M25*'Priser från avfallstaxan 2024'!O10+M26*'Priser från avfallstaxan 2024'!O11</f>
        <v>156790</v>
      </c>
      <c r="L39" s="36" t="s">
        <v>10</v>
      </c>
      <c r="M39" s="14"/>
      <c r="N39" s="2"/>
    </row>
    <row r="40" spans="1:14" x14ac:dyDescent="0.2">
      <c r="A40" s="2"/>
      <c r="B40" s="15" t="s">
        <v>35</v>
      </c>
      <c r="C40" s="1">
        <v>250</v>
      </c>
      <c r="D40" s="16" t="s">
        <v>34</v>
      </c>
      <c r="E40" s="2"/>
      <c r="F40" s="15" t="s">
        <v>68</v>
      </c>
      <c r="G40" s="23" t="s">
        <v>41</v>
      </c>
      <c r="H40" s="16"/>
      <c r="I40" s="2"/>
      <c r="J40" s="20"/>
      <c r="K40" s="5"/>
      <c r="L40" s="5"/>
      <c r="M40" s="16"/>
      <c r="N40" s="2"/>
    </row>
    <row r="41" spans="1:14" x14ac:dyDescent="0.2">
      <c r="A41" s="2"/>
      <c r="B41" s="15" t="s">
        <v>1</v>
      </c>
      <c r="C41" s="24">
        <f>'Priser från avfallstaxan 2024'!C13/1000</f>
        <v>1.53</v>
      </c>
      <c r="D41" s="16" t="s">
        <v>59</v>
      </c>
      <c r="E41" s="2"/>
      <c r="F41" s="15"/>
      <c r="G41" s="5"/>
      <c r="H41" s="16"/>
      <c r="I41" s="2"/>
      <c r="J41" s="15" t="s">
        <v>68</v>
      </c>
      <c r="K41" s="23" t="s">
        <v>41</v>
      </c>
      <c r="L41" s="5"/>
      <c r="M41" s="16"/>
      <c r="N41" s="2"/>
    </row>
    <row r="42" spans="1:14" x14ac:dyDescent="0.2">
      <c r="A42" s="2"/>
      <c r="B42" s="20"/>
      <c r="C42" s="5"/>
      <c r="D42" s="16"/>
      <c r="E42" s="2"/>
      <c r="F42" s="33"/>
      <c r="G42" s="5"/>
      <c r="H42" s="34"/>
      <c r="I42" s="2"/>
      <c r="J42" s="20" t="s">
        <v>78</v>
      </c>
      <c r="K42" s="5" t="s">
        <v>50</v>
      </c>
      <c r="L42" s="5" t="s">
        <v>51</v>
      </c>
      <c r="M42" s="16" t="s">
        <v>52</v>
      </c>
      <c r="N42" s="2"/>
    </row>
    <row r="43" spans="1:14" x14ac:dyDescent="0.2">
      <c r="A43" s="2"/>
      <c r="B43" s="15" t="s">
        <v>60</v>
      </c>
      <c r="C43" s="87">
        <f>IF(C39='Priser från avfallstaxan 2024'!C9,'Priser från avfallstaxan 2024'!C10,IF(C39='Priser från avfallstaxan 2024'!D9,'Priser från avfallstaxan 2024'!D10,0))</f>
        <v>15340</v>
      </c>
      <c r="D43" s="16" t="s">
        <v>61</v>
      </c>
      <c r="E43" s="2"/>
      <c r="F43" s="15" t="s">
        <v>60</v>
      </c>
      <c r="G43" s="87">
        <f>IF(AND(G11='Priser från avfallstaxan 2024'!F10,G39='Priser från avfallstaxan 2024'!G9),'Priser från avfallstaxan 2024'!G10,IF(AND(G11='Priser från avfallstaxan 2024'!F11,G39='Priser från avfallstaxan 2024'!G9),'Priser från avfallstaxan 2024'!G11,IF(AND(G11='Priser från avfallstaxan 2024'!F10,G39='Priser från avfallstaxan 2024'!H9),'Priser från avfallstaxan 2024'!H10,IF(AND(G11='Priser från avfallstaxan 2024'!F11,G39='Priser från avfallstaxan 2024'!H9),'Priser från avfallstaxan 2024'!H11,IF(AND(G11='Priser från avfallstaxan 2024'!F10,G39='Priser från avfallstaxan 2024'!I9),'Priser från avfallstaxan 2024'!I10,IF(AND(G11='Priser från avfallstaxan 2024'!F11,G39='Priser från avfallstaxan 2024'!I9),'Priser från avfallstaxan 2024'!I11,IF(AND(G11='Priser från avfallstaxan 2024'!F11,G39='Priser från avfallstaxan 2024'!J9),'Priser från avfallstaxan 2024'!J11,0)))))))</f>
        <v>10340</v>
      </c>
      <c r="H43" s="16" t="s">
        <v>10</v>
      </c>
      <c r="I43" s="2"/>
      <c r="J43" s="15" t="s">
        <v>97</v>
      </c>
      <c r="K43" s="1">
        <v>0</v>
      </c>
      <c r="L43" s="1">
        <v>0</v>
      </c>
      <c r="M43" s="92">
        <v>0</v>
      </c>
      <c r="N43" s="2"/>
    </row>
    <row r="44" spans="1:14" x14ac:dyDescent="0.2">
      <c r="A44" s="2"/>
      <c r="B44" s="15" t="s">
        <v>62</v>
      </c>
      <c r="C44" s="52">
        <f>C40*C41*C39</f>
        <v>9945</v>
      </c>
      <c r="D44" s="16" t="s">
        <v>10</v>
      </c>
      <c r="E44" s="2"/>
      <c r="F44" s="15" t="s">
        <v>69</v>
      </c>
      <c r="G44" s="87">
        <f>IF(G40='Priser från avfallstaxan 2024'!G15,'Priser från avfallstaxan 2024'!G16,IF(G40='Priser från avfallstaxan 2024'!H15,'Priser från avfallstaxan 2024'!H16,IF(G40='Priser från avfallstaxan 2024'!I15,'Priser från avfallstaxan 2024'!I16,IF(G40='Priser från avfallstaxan 2024'!J15,'Priser från avfallstaxan 2024'!J16,0))))</f>
        <v>0</v>
      </c>
      <c r="H44" s="16" t="s">
        <v>10</v>
      </c>
      <c r="I44" s="2"/>
      <c r="J44" s="15" t="s">
        <v>79</v>
      </c>
      <c r="K44" s="52">
        <f>K43*IF(K41='Priser från avfallstaxan 2024'!L17,'Priser från avfallstaxan 2024'!M17,IF(K41='Priser från avfallstaxan 2024'!L18,'Priser från avfallstaxan 2024'!M18,IF(K41='Priser från avfallstaxan 2024'!L19,'Priser från avfallstaxan 2024'!M19,IF(K41='Priser från avfallstaxan 2024'!L20,'Priser från avfallstaxan 2024'!M20,0))))+L43*IF(K41='Priser från avfallstaxan 2024'!L17,'Priser från avfallstaxan 2024'!N17,IF(K41='Priser från avfallstaxan 2024'!L18,'Priser från avfallstaxan 2024'!N18,IF(K41='Priser från avfallstaxan 2024'!L19,'Priser från avfallstaxan 2024'!N19,IF(K41='Priser från avfallstaxan 2024'!L20,'Priser från avfallstaxan 2024'!N20,0))))+M43*IF(K41='Priser från avfallstaxan 2024'!L17,'Priser från avfallstaxan 2024'!O17,IF(K41='Priser från avfallstaxan 2024'!L18,'Priser från avfallstaxan 2024'!O18,IF(K41='Priser från avfallstaxan 2024'!L19,'Priser från avfallstaxan 2024'!O19,IF(K41='Priser från avfallstaxan 2024'!L20,'Priser från avfallstaxan 2024'!O20,0))))</f>
        <v>0</v>
      </c>
      <c r="L44" s="5"/>
      <c r="M44" s="16"/>
      <c r="N44" s="2"/>
    </row>
    <row r="45" spans="1:14" x14ac:dyDescent="0.2">
      <c r="A45" s="2"/>
      <c r="B45" s="20"/>
      <c r="C45" s="5"/>
      <c r="D45" s="16"/>
      <c r="E45" s="2"/>
      <c r="F45" s="20"/>
      <c r="G45" s="5"/>
      <c r="H45" s="16"/>
      <c r="I45" s="2"/>
      <c r="J45" s="20"/>
      <c r="K45" s="5"/>
      <c r="L45" s="5"/>
      <c r="M45" s="16"/>
      <c r="N45" s="2"/>
    </row>
    <row r="46" spans="1:14" ht="16" x14ac:dyDescent="0.2">
      <c r="A46" s="2"/>
      <c r="B46" s="32" t="s">
        <v>96</v>
      </c>
      <c r="C46" s="53">
        <f>SUM(C43:C44)*C20</f>
        <v>25285</v>
      </c>
      <c r="D46" s="18" t="s">
        <v>10</v>
      </c>
      <c r="E46" s="2"/>
      <c r="F46" s="32" t="s">
        <v>96</v>
      </c>
      <c r="G46" s="88">
        <f>SUM(G43:G44)*G20</f>
        <v>82720</v>
      </c>
      <c r="H46" s="18" t="s">
        <v>10</v>
      </c>
      <c r="I46" s="2"/>
      <c r="J46" s="32" t="s">
        <v>96</v>
      </c>
      <c r="K46" s="53">
        <f>K39+K44</f>
        <v>156790</v>
      </c>
      <c r="L46" s="37"/>
      <c r="M46" s="18"/>
      <c r="N46" s="2"/>
    </row>
    <row r="47" spans="1:14" x14ac:dyDescent="0.2">
      <c r="A47" s="2"/>
      <c r="B47" s="5"/>
      <c r="C47" s="5"/>
      <c r="D47" s="5"/>
      <c r="E47" s="2"/>
      <c r="F47" s="7"/>
      <c r="G47" s="10"/>
      <c r="H47" s="5"/>
      <c r="I47" s="2"/>
      <c r="J47" s="5"/>
      <c r="K47" s="5"/>
      <c r="L47" s="5"/>
      <c r="M47" s="5"/>
      <c r="N47" s="2"/>
    </row>
    <row r="48" spans="1:14" x14ac:dyDescent="0.2">
      <c r="A48" s="2"/>
      <c r="B48" s="8" t="s">
        <v>98</v>
      </c>
      <c r="C48" s="5"/>
      <c r="D48" s="5"/>
      <c r="E48" s="2"/>
      <c r="F48" s="8" t="s">
        <v>98</v>
      </c>
      <c r="G48" s="5"/>
      <c r="H48" s="5"/>
      <c r="I48" s="2"/>
      <c r="J48" s="8" t="s">
        <v>98</v>
      </c>
      <c r="K48" s="5"/>
      <c r="L48" s="5"/>
      <c r="M48" s="5"/>
      <c r="N48" s="2"/>
    </row>
    <row r="49" spans="1:14" ht="15" customHeight="1" x14ac:dyDescent="0.2">
      <c r="A49" s="2"/>
      <c r="B49" s="96" t="s">
        <v>130</v>
      </c>
      <c r="C49" s="96"/>
      <c r="D49" s="96"/>
      <c r="E49" s="2"/>
      <c r="F49" s="96" t="s">
        <v>130</v>
      </c>
      <c r="G49" s="96"/>
      <c r="H49" s="96"/>
      <c r="I49" s="2"/>
      <c r="J49" s="96" t="s">
        <v>112</v>
      </c>
      <c r="K49" s="96"/>
      <c r="L49" s="96"/>
      <c r="M49" s="96"/>
      <c r="N49" s="2"/>
    </row>
    <row r="50" spans="1:14" x14ac:dyDescent="0.2">
      <c r="A50" s="2"/>
      <c r="B50" s="96"/>
      <c r="C50" s="96"/>
      <c r="D50" s="96"/>
      <c r="E50" s="2"/>
      <c r="F50" s="96"/>
      <c r="G50" s="96"/>
      <c r="H50" s="96"/>
      <c r="I50" s="2"/>
      <c r="J50" s="96"/>
      <c r="K50" s="96"/>
      <c r="L50" s="96"/>
      <c r="M50" s="96"/>
      <c r="N50" s="2"/>
    </row>
    <row r="51" spans="1:14" x14ac:dyDescent="0.2">
      <c r="A51" s="2"/>
      <c r="B51" s="96"/>
      <c r="C51" s="96"/>
      <c r="D51" s="96"/>
      <c r="E51" s="2"/>
      <c r="F51" s="96"/>
      <c r="G51" s="96"/>
      <c r="H51" s="96"/>
      <c r="I51" s="2"/>
      <c r="J51" s="12"/>
      <c r="K51" s="12"/>
      <c r="L51" s="12"/>
      <c r="M51" s="5"/>
      <c r="N51" s="2"/>
    </row>
    <row r="52" spans="1:14" x14ac:dyDescent="0.2">
      <c r="A52" s="2"/>
      <c r="B52" s="5"/>
      <c r="C52" s="5"/>
      <c r="D52" s="5"/>
      <c r="E52" s="2"/>
      <c r="F52" s="7"/>
      <c r="G52" s="10"/>
      <c r="H52" s="5"/>
      <c r="I52" s="2"/>
      <c r="J52" s="5"/>
      <c r="K52" s="5"/>
      <c r="L52" s="5"/>
      <c r="M52" s="5"/>
      <c r="N52" s="2"/>
    </row>
    <row r="53" spans="1:14" x14ac:dyDescent="0.2">
      <c r="A53" s="2"/>
      <c r="B53" s="9" t="s">
        <v>99</v>
      </c>
      <c r="C53" s="5"/>
      <c r="D53" s="5"/>
      <c r="E53" s="2"/>
      <c r="F53" s="9" t="s">
        <v>99</v>
      </c>
      <c r="G53" s="5"/>
      <c r="H53" s="5"/>
      <c r="I53" s="2"/>
      <c r="J53" s="9"/>
      <c r="K53" s="5"/>
      <c r="L53" s="5"/>
      <c r="M53" s="5"/>
      <c r="N53" s="2"/>
    </row>
    <row r="54" spans="1:14" x14ac:dyDescent="0.2">
      <c r="A54" s="2"/>
      <c r="B54" s="13" t="s">
        <v>100</v>
      </c>
      <c r="C54" s="90">
        <v>0</v>
      </c>
      <c r="D54" s="14" t="s">
        <v>10</v>
      </c>
      <c r="E54" s="2"/>
      <c r="F54" s="13" t="s">
        <v>100</v>
      </c>
      <c r="G54" s="90">
        <v>0</v>
      </c>
      <c r="H54" s="14" t="s">
        <v>10</v>
      </c>
      <c r="I54" s="2"/>
      <c r="J54" s="7"/>
      <c r="K54" s="41"/>
      <c r="L54" s="5"/>
      <c r="M54" s="5"/>
      <c r="N54" s="2"/>
    </row>
    <row r="55" spans="1:14" x14ac:dyDescent="0.2">
      <c r="A55" s="2"/>
      <c r="B55" s="15" t="s">
        <v>101</v>
      </c>
      <c r="C55" s="91">
        <v>0</v>
      </c>
      <c r="D55" s="16" t="s">
        <v>10</v>
      </c>
      <c r="E55" s="2"/>
      <c r="F55" s="15" t="s">
        <v>101</v>
      </c>
      <c r="G55" s="91">
        <v>0</v>
      </c>
      <c r="H55" s="16" t="s">
        <v>10</v>
      </c>
      <c r="I55" s="2"/>
      <c r="J55" s="7"/>
      <c r="K55" s="41"/>
      <c r="L55" s="5"/>
      <c r="M55" s="5"/>
      <c r="N55" s="2"/>
    </row>
    <row r="56" spans="1:14" x14ac:dyDescent="0.2">
      <c r="A56" s="2"/>
      <c r="B56" s="15" t="s">
        <v>102</v>
      </c>
      <c r="C56" s="91">
        <v>0</v>
      </c>
      <c r="D56" s="16" t="s">
        <v>10</v>
      </c>
      <c r="E56" s="2"/>
      <c r="F56" s="15" t="s">
        <v>102</v>
      </c>
      <c r="G56" s="91">
        <v>0</v>
      </c>
      <c r="H56" s="16" t="s">
        <v>10</v>
      </c>
      <c r="I56" s="2"/>
      <c r="J56" s="7"/>
      <c r="K56" s="41"/>
      <c r="L56" s="5"/>
      <c r="M56" s="5"/>
      <c r="N56" s="2"/>
    </row>
    <row r="57" spans="1:14" x14ac:dyDescent="0.2">
      <c r="A57" s="2"/>
      <c r="B57" s="15" t="s">
        <v>103</v>
      </c>
      <c r="C57" s="91">
        <v>0</v>
      </c>
      <c r="D57" s="16" t="s">
        <v>10</v>
      </c>
      <c r="E57" s="2"/>
      <c r="F57" s="15" t="s">
        <v>103</v>
      </c>
      <c r="G57" s="91">
        <v>0</v>
      </c>
      <c r="H57" s="16" t="s">
        <v>10</v>
      </c>
      <c r="I57" s="2"/>
      <c r="J57" s="7"/>
      <c r="K57" s="41"/>
      <c r="L57" s="5"/>
      <c r="M57" s="5"/>
      <c r="N57" s="2"/>
    </row>
    <row r="58" spans="1:14" x14ac:dyDescent="0.2">
      <c r="A58" s="2"/>
      <c r="B58" s="15" t="s">
        <v>104</v>
      </c>
      <c r="C58" s="91">
        <v>0</v>
      </c>
      <c r="D58" s="16" t="s">
        <v>10</v>
      </c>
      <c r="E58" s="2"/>
      <c r="F58" s="15" t="s">
        <v>104</v>
      </c>
      <c r="G58" s="91">
        <v>0</v>
      </c>
      <c r="H58" s="16" t="s">
        <v>10</v>
      </c>
      <c r="I58" s="2"/>
      <c r="J58" s="7"/>
      <c r="K58" s="41"/>
      <c r="L58" s="5"/>
      <c r="M58" s="5"/>
      <c r="N58" s="2"/>
    </row>
    <row r="59" spans="1:14" x14ac:dyDescent="0.2">
      <c r="A59" s="2"/>
      <c r="B59" s="17"/>
      <c r="C59" s="37"/>
      <c r="D59" s="18"/>
      <c r="E59" s="2"/>
      <c r="F59" s="17"/>
      <c r="G59" s="37"/>
      <c r="H59" s="18"/>
      <c r="I59" s="2"/>
      <c r="J59" s="7"/>
      <c r="K59" s="5"/>
      <c r="L59" s="5"/>
      <c r="M59" s="5"/>
      <c r="N59" s="2"/>
    </row>
    <row r="60" spans="1:14" x14ac:dyDescent="0.2">
      <c r="A60" s="2"/>
      <c r="B60" s="13" t="s">
        <v>105</v>
      </c>
      <c r="C60" s="89">
        <f>SUM(C54:C58)</f>
        <v>0</v>
      </c>
      <c r="D60" s="14" t="s">
        <v>10</v>
      </c>
      <c r="E60" s="2"/>
      <c r="F60" s="13" t="s">
        <v>105</v>
      </c>
      <c r="G60" s="89">
        <f>SUM(G54:G58)</f>
        <v>0</v>
      </c>
      <c r="H60" s="14" t="s">
        <v>10</v>
      </c>
      <c r="I60" s="2"/>
      <c r="J60" s="7"/>
      <c r="K60" s="11"/>
      <c r="L60" s="5"/>
      <c r="M60" s="5"/>
      <c r="N60" s="2"/>
    </row>
    <row r="61" spans="1:14" x14ac:dyDescent="0.2">
      <c r="A61" s="2"/>
      <c r="B61" s="20"/>
      <c r="C61" s="5"/>
      <c r="D61" s="16"/>
      <c r="E61" s="2"/>
      <c r="F61" s="20"/>
      <c r="G61" s="5"/>
      <c r="H61" s="16"/>
      <c r="I61" s="2"/>
      <c r="J61" s="5"/>
      <c r="K61" s="5"/>
      <c r="L61" s="5"/>
      <c r="M61" s="5"/>
      <c r="N61" s="2"/>
    </row>
    <row r="62" spans="1:14" x14ac:dyDescent="0.2">
      <c r="A62" s="2"/>
      <c r="B62" s="15" t="s">
        <v>106</v>
      </c>
      <c r="C62" s="52">
        <f>'Dimensionering avfallsmängder'!D4*'Priser från avfallstaxan 2024'!C26</f>
        <v>20900</v>
      </c>
      <c r="D62" s="16" t="s">
        <v>10</v>
      </c>
      <c r="E62" s="2"/>
      <c r="F62" s="15" t="s">
        <v>106</v>
      </c>
      <c r="G62" s="52">
        <f>'Dimensionering avfallsmängder'!D4*'Priser från avfallstaxan 2024'!C26</f>
        <v>20900</v>
      </c>
      <c r="H62" s="16" t="s">
        <v>10</v>
      </c>
      <c r="I62" s="2"/>
      <c r="J62" s="7"/>
      <c r="K62" s="11"/>
      <c r="L62" s="5"/>
      <c r="M62" s="5"/>
      <c r="N62" s="2"/>
    </row>
    <row r="63" spans="1:14" x14ac:dyDescent="0.2">
      <c r="A63" s="2"/>
      <c r="B63" s="15"/>
      <c r="C63" s="5"/>
      <c r="D63" s="16"/>
      <c r="E63" s="2"/>
      <c r="F63" s="15"/>
      <c r="G63" s="5"/>
      <c r="H63" s="16"/>
      <c r="I63" s="2"/>
      <c r="J63" s="7"/>
      <c r="K63" s="5"/>
      <c r="L63" s="5"/>
      <c r="M63" s="5"/>
      <c r="N63" s="2"/>
    </row>
    <row r="64" spans="1:14" x14ac:dyDescent="0.2">
      <c r="A64" s="2"/>
      <c r="B64" s="17" t="s">
        <v>107</v>
      </c>
      <c r="C64" s="53">
        <f>C60-C62</f>
        <v>-20900</v>
      </c>
      <c r="D64" s="18" t="s">
        <v>10</v>
      </c>
      <c r="E64" s="2"/>
      <c r="F64" s="17" t="s">
        <v>107</v>
      </c>
      <c r="G64" s="53">
        <f>G60-G62</f>
        <v>-20900</v>
      </c>
      <c r="H64" s="18" t="s">
        <v>10</v>
      </c>
      <c r="I64" s="2"/>
      <c r="J64" s="7"/>
      <c r="K64" s="11"/>
      <c r="L64" s="5"/>
      <c r="M64" s="5"/>
      <c r="N64" s="2"/>
    </row>
    <row r="65" spans="1:14" x14ac:dyDescent="0.2">
      <c r="A65" s="2"/>
      <c r="B65" s="5"/>
      <c r="C65" s="5"/>
      <c r="D65" s="5"/>
      <c r="E65" s="2"/>
      <c r="F65" s="7"/>
      <c r="G65" s="10"/>
      <c r="H65" s="5"/>
      <c r="I65" s="2"/>
      <c r="J65" s="5"/>
      <c r="K65" s="5"/>
      <c r="L65" s="5"/>
      <c r="M65" s="5"/>
      <c r="N65" s="2"/>
    </row>
    <row r="66" spans="1:14" x14ac:dyDescent="0.2">
      <c r="A66" s="2"/>
      <c r="B66" s="31" t="s">
        <v>74</v>
      </c>
      <c r="C66" s="5"/>
      <c r="D66" s="5"/>
      <c r="E66" s="2"/>
      <c r="F66" s="8" t="s">
        <v>74</v>
      </c>
      <c r="G66" s="5"/>
      <c r="H66" s="5"/>
      <c r="I66" s="2"/>
      <c r="J66" s="8" t="s">
        <v>74</v>
      </c>
      <c r="K66" s="5"/>
      <c r="L66" s="5"/>
      <c r="M66" s="5"/>
      <c r="N66" s="2"/>
    </row>
    <row r="67" spans="1:14" ht="15" customHeight="1" x14ac:dyDescent="0.2">
      <c r="A67" s="2"/>
      <c r="B67" s="9" t="s">
        <v>110</v>
      </c>
      <c r="C67" s="5"/>
      <c r="D67" s="5"/>
      <c r="E67" s="2"/>
      <c r="F67" s="96" t="s">
        <v>109</v>
      </c>
      <c r="G67" s="96"/>
      <c r="H67" s="96"/>
      <c r="I67" s="2"/>
      <c r="J67" s="96" t="s">
        <v>111</v>
      </c>
      <c r="K67" s="96"/>
      <c r="L67" s="96"/>
      <c r="M67" s="96"/>
      <c r="N67" s="2"/>
    </row>
    <row r="68" spans="1:14" x14ac:dyDescent="0.2">
      <c r="A68" s="2"/>
      <c r="B68" s="5"/>
      <c r="C68" s="5"/>
      <c r="D68" s="5"/>
      <c r="E68" s="2"/>
      <c r="F68" s="12"/>
      <c r="G68" s="12"/>
      <c r="H68" s="12"/>
      <c r="I68" s="2"/>
      <c r="J68" s="12"/>
      <c r="K68" s="12"/>
      <c r="L68" s="12"/>
      <c r="M68" s="5"/>
      <c r="N68" s="2"/>
    </row>
    <row r="69" spans="1:14" x14ac:dyDescent="0.2">
      <c r="A69" s="2"/>
      <c r="B69" s="13" t="s">
        <v>63</v>
      </c>
      <c r="C69" s="85">
        <v>0</v>
      </c>
      <c r="D69" s="14" t="s">
        <v>10</v>
      </c>
      <c r="E69" s="2"/>
      <c r="F69" s="13" t="s">
        <v>63</v>
      </c>
      <c r="G69" s="85">
        <v>0</v>
      </c>
      <c r="H69" s="14" t="s">
        <v>10</v>
      </c>
      <c r="I69" s="2"/>
      <c r="J69" s="13" t="s">
        <v>63</v>
      </c>
      <c r="K69" s="85">
        <v>0</v>
      </c>
      <c r="L69" s="14" t="s">
        <v>10</v>
      </c>
      <c r="M69" s="5"/>
      <c r="N69" s="2"/>
    </row>
    <row r="70" spans="1:14" x14ac:dyDescent="0.2">
      <c r="A70" s="2"/>
      <c r="B70" s="15" t="s">
        <v>64</v>
      </c>
      <c r="C70" s="84">
        <v>0</v>
      </c>
      <c r="D70" s="16" t="s">
        <v>10</v>
      </c>
      <c r="E70" s="2"/>
      <c r="F70" s="15" t="s">
        <v>64</v>
      </c>
      <c r="G70" s="84">
        <v>0</v>
      </c>
      <c r="H70" s="16" t="s">
        <v>10</v>
      </c>
      <c r="I70" s="2"/>
      <c r="J70" s="15" t="s">
        <v>64</v>
      </c>
      <c r="K70" s="84">
        <v>0</v>
      </c>
      <c r="L70" s="16" t="s">
        <v>10</v>
      </c>
      <c r="M70" s="5"/>
      <c r="N70" s="2"/>
    </row>
    <row r="71" spans="1:14" x14ac:dyDescent="0.2">
      <c r="A71" s="2"/>
      <c r="B71" s="20"/>
      <c r="C71" s="5"/>
      <c r="D71" s="16"/>
      <c r="E71" s="2"/>
      <c r="F71" s="20"/>
      <c r="G71" s="5"/>
      <c r="H71" s="16"/>
      <c r="I71" s="2"/>
      <c r="J71" s="20"/>
      <c r="K71" s="5"/>
      <c r="L71" s="16"/>
      <c r="M71" s="5"/>
      <c r="N71" s="2"/>
    </row>
    <row r="72" spans="1:14" x14ac:dyDescent="0.2">
      <c r="A72" s="2"/>
      <c r="B72" s="17" t="s">
        <v>65</v>
      </c>
      <c r="C72" s="53">
        <f>SUM(C69:C70)</f>
        <v>0</v>
      </c>
      <c r="D72" s="18" t="s">
        <v>10</v>
      </c>
      <c r="E72" s="2"/>
      <c r="F72" s="17" t="s">
        <v>65</v>
      </c>
      <c r="G72" s="53">
        <f>SUM(G69:G70)</f>
        <v>0</v>
      </c>
      <c r="H72" s="18" t="s">
        <v>10</v>
      </c>
      <c r="I72" s="2"/>
      <c r="J72" s="17" t="s">
        <v>65</v>
      </c>
      <c r="K72" s="53">
        <f>SUM(K69:K70)</f>
        <v>0</v>
      </c>
      <c r="L72" s="18" t="s">
        <v>10</v>
      </c>
      <c r="M72" s="5"/>
      <c r="N72" s="2"/>
    </row>
    <row r="73" spans="1:14" ht="16" thickBot="1" x14ac:dyDescent="0.25">
      <c r="A73" s="2"/>
      <c r="B73" s="5"/>
      <c r="C73" s="5"/>
      <c r="D73" s="5"/>
      <c r="E73" s="2"/>
      <c r="F73" s="5"/>
      <c r="G73" s="5"/>
      <c r="H73" s="5"/>
      <c r="I73" s="2"/>
      <c r="J73" s="5"/>
      <c r="K73" s="5"/>
      <c r="L73" s="5"/>
      <c r="M73" s="5"/>
      <c r="N73" s="2"/>
    </row>
    <row r="74" spans="1:14" x14ac:dyDescent="0.2">
      <c r="A74" s="2"/>
      <c r="B74" s="43"/>
      <c r="C74" s="44"/>
      <c r="D74" s="45"/>
      <c r="E74" s="2"/>
      <c r="F74" s="43"/>
      <c r="G74" s="44"/>
      <c r="H74" s="45"/>
      <c r="I74" s="2"/>
      <c r="J74" s="43"/>
      <c r="K74" s="44"/>
      <c r="L74" s="45"/>
      <c r="M74" s="5"/>
      <c r="N74" s="2"/>
    </row>
    <row r="75" spans="1:14" x14ac:dyDescent="0.2">
      <c r="A75" s="2"/>
      <c r="B75" s="46" t="s">
        <v>66</v>
      </c>
      <c r="C75" s="52">
        <f>C46+C64+C72</f>
        <v>4385</v>
      </c>
      <c r="D75" s="47"/>
      <c r="E75" s="2"/>
      <c r="F75" s="46" t="s">
        <v>125</v>
      </c>
      <c r="G75" s="52">
        <f>G46+G64+G72</f>
        <v>61820</v>
      </c>
      <c r="H75" s="47"/>
      <c r="I75" s="2"/>
      <c r="J75" s="46" t="s">
        <v>66</v>
      </c>
      <c r="K75" s="52">
        <f>K46+K72</f>
        <v>156790</v>
      </c>
      <c r="L75" s="47"/>
      <c r="M75" s="5"/>
      <c r="N75" s="2"/>
    </row>
    <row r="76" spans="1:14" ht="16" thickBot="1" x14ac:dyDescent="0.25">
      <c r="A76" s="2"/>
      <c r="B76" s="48"/>
      <c r="C76" s="49"/>
      <c r="D76" s="50"/>
      <c r="E76" s="2"/>
      <c r="F76" s="48"/>
      <c r="G76" s="49"/>
      <c r="H76" s="50"/>
      <c r="I76" s="2"/>
      <c r="J76" s="48"/>
      <c r="K76" s="49"/>
      <c r="L76" s="50"/>
      <c r="M76" s="5"/>
      <c r="N76" s="2"/>
    </row>
    <row r="77" spans="1:14" x14ac:dyDescent="0.2">
      <c r="A77" s="2"/>
      <c r="B77" s="5"/>
      <c r="C77" s="5"/>
      <c r="D77" s="5"/>
      <c r="E77" s="2"/>
      <c r="F77" s="5"/>
      <c r="G77" s="5"/>
      <c r="H77" s="5"/>
      <c r="I77" s="2"/>
      <c r="J77" s="5"/>
      <c r="K77" s="5"/>
      <c r="L77" s="5"/>
      <c r="M77" s="5"/>
      <c r="N77" s="2"/>
    </row>
    <row r="78" spans="1:14" x14ac:dyDescent="0.2">
      <c r="A78" s="2"/>
      <c r="B78" s="5"/>
      <c r="C78" s="5"/>
      <c r="D78" s="5"/>
      <c r="E78" s="2"/>
      <c r="F78" s="5"/>
      <c r="G78" s="5"/>
      <c r="H78" s="5"/>
      <c r="I78" s="2"/>
      <c r="J78" s="5"/>
      <c r="K78" s="5"/>
      <c r="L78" s="5"/>
      <c r="M78" s="5"/>
      <c r="N78" s="2"/>
    </row>
    <row r="79" spans="1:14" x14ac:dyDescent="0.2">
      <c r="A79" s="2"/>
      <c r="B79" s="2"/>
      <c r="C79" s="2"/>
      <c r="D79" s="2"/>
      <c r="E79" s="2"/>
      <c r="F79" s="2"/>
      <c r="G79" s="2"/>
      <c r="H79" s="2"/>
      <c r="I79" s="2"/>
      <c r="J79" s="2"/>
      <c r="K79" s="2"/>
      <c r="L79" s="2"/>
      <c r="M79" s="2"/>
      <c r="N79" s="2"/>
    </row>
  </sheetData>
  <mergeCells count="9">
    <mergeCell ref="B3:D3"/>
    <mergeCell ref="B49:D51"/>
    <mergeCell ref="F49:H51"/>
    <mergeCell ref="F67:H67"/>
    <mergeCell ref="J67:M67"/>
    <mergeCell ref="J49:M50"/>
    <mergeCell ref="J7:M11"/>
    <mergeCell ref="J13:M17"/>
    <mergeCell ref="J30:M32"/>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'Priser från avfallstaxan 2024'!$C$9:$D$9</xm:f>
          </x14:formula1>
          <xm:sqref>C39</xm:sqref>
        </x14:dataValidation>
        <x14:dataValidation type="list" allowBlank="1" showInputMessage="1" showErrorMessage="1" xr:uid="{00000000-0002-0000-0200-000001000000}">
          <x14:formula1>
            <xm:f>'Priser från avfallstaxan 2024'!$F$10:$F$11</xm:f>
          </x14:formula1>
          <xm:sqref>G11</xm:sqref>
        </x14:dataValidation>
        <x14:dataValidation type="list" allowBlank="1" showInputMessage="1" showErrorMessage="1" xr:uid="{00000000-0002-0000-0200-000002000000}">
          <x14:formula1>
            <xm:f>'Priser från avfallstaxan 2024'!$G$15:$J$15</xm:f>
          </x14:formula1>
          <xm:sqref>G40</xm:sqref>
        </x14:dataValidation>
        <x14:dataValidation type="list" allowBlank="1" showInputMessage="1" showErrorMessage="1" xr:uid="{00000000-0002-0000-0200-000003000000}">
          <x14:formula1>
            <xm:f>'Priser från avfallstaxan 2024'!$G$9:$J$9</xm:f>
          </x14:formula1>
          <xm:sqref>G39</xm:sqref>
        </x14:dataValidation>
        <x14:dataValidation type="list" allowBlank="1" showInputMessage="1" showErrorMessage="1" xr:uid="{00000000-0002-0000-0200-000004000000}">
          <x14:formula1>
            <xm:f>'Priser från avfallstaxan 2024'!$L$17:$L$20</xm:f>
          </x14:formula1>
          <xm:sqref>K41</xm:sqref>
        </x14:dataValidation>
        <x14:dataValidation type="list" allowBlank="1" showInputMessage="1" showErrorMessage="1" xr:uid="{00000000-0002-0000-0200-000005000000}">
          <x14:formula1>
            <xm:f>'Storlekar på avfallsbehållare'!$C$8:$C$9</xm:f>
          </x14:formula1>
          <xm:sqref>C10</xm:sqref>
        </x14:dataValidation>
        <x14:dataValidation type="list" allowBlank="1" showInputMessage="1" showErrorMessage="1" xr:uid="{00000000-0002-0000-0200-000006000000}">
          <x14:formula1>
            <xm:f>'Storlekar på avfallsbehållare'!$C$12:$C$14</xm:f>
          </x14:formula1>
          <xm:sqref>C11</xm:sqref>
        </x14:dataValidation>
        <x14:dataValidation type="list" allowBlank="1" showInputMessage="1" showErrorMessage="1" xr:uid="{00000000-0002-0000-0200-000007000000}">
          <x14:formula1>
            <xm:f>'Storlekar på avfallsbehållare'!$C$17:$C$19</xm:f>
          </x14:formula1>
          <xm:sqref>C12</xm:sqref>
        </x14:dataValidation>
        <x14:dataValidation type="list" allowBlank="1" showInputMessage="1" showErrorMessage="1" xr:uid="{00000000-0002-0000-0200-000008000000}">
          <x14:formula1>
            <xm:f>'Storlekar på avfallsbehållare'!$C$22:$C$24</xm:f>
          </x14:formula1>
          <xm:sqref>C13</xm:sqref>
        </x14:dataValidation>
        <x14:dataValidation type="list" allowBlank="1" showInputMessage="1" showErrorMessage="1" xr:uid="{00000000-0002-0000-0200-000009000000}">
          <x14:formula1>
            <xm:f>'Storlekar på avfallsbehållare'!$C$27:$C$28</xm:f>
          </x14:formula1>
          <xm:sqref>C14</xm:sqref>
        </x14:dataValidation>
        <x14:dataValidation type="list" allowBlank="1" showInputMessage="1" showErrorMessage="1" xr:uid="{00000000-0002-0000-0200-00000A000000}">
          <x14:formula1>
            <xm:f>'Storlekar på avfallsbehållare'!$C$31</xm:f>
          </x14:formula1>
          <xm:sqref>C15:C16</xm:sqref>
        </x14:dataValidation>
        <x14:dataValidation type="list" allowBlank="1" showInputMessage="1" showErrorMessage="1" xr:uid="{00000000-0002-0000-0200-00000B000000}">
          <x14:formula1>
            <xm:f>'Storlekar på avfallsbehållare'!$H$17:$H$18</xm:f>
          </x14:formula1>
          <xm:sqref>G12</xm:sqref>
        </x14:dataValidation>
        <x14:dataValidation type="list" allowBlank="1" showInputMessage="1" showErrorMessage="1" xr:uid="{00000000-0002-0000-0200-00000C000000}">
          <x14:formula1>
            <xm:f>'Storlekar på avfallsbehållare'!$H$21:$H$22</xm:f>
          </x14:formula1>
          <xm:sqref>G13</xm:sqref>
        </x14:dataValidation>
        <x14:dataValidation type="list" allowBlank="1" showInputMessage="1" showErrorMessage="1" xr:uid="{00000000-0002-0000-0200-00000D000000}">
          <x14:formula1>
            <xm:f>'Storlekar på avfallsbehållare'!$H$25:$H$27</xm:f>
          </x14:formula1>
          <xm:sqref>G14</xm:sqref>
        </x14:dataValidation>
        <x14:dataValidation type="list" allowBlank="1" showInputMessage="1" showErrorMessage="1" xr:uid="{00000000-0002-0000-0200-00000E000000}">
          <x14:formula1>
            <xm:f>'Storlekar på avfallsbehållare'!$H$30:$H$31</xm:f>
          </x14:formula1>
          <xm:sqref>G15:G16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topLeftCell="B1" workbookViewId="0">
      <selection activeCell="I42" sqref="I42"/>
    </sheetView>
  </sheetViews>
  <sheetFormatPr baseColWidth="10" defaultColWidth="8.83203125" defaultRowHeight="15" x14ac:dyDescent="0.2"/>
  <cols>
    <col min="1" max="1" width="3.6640625" customWidth="1"/>
    <col min="2" max="3" width="12.6640625" customWidth="1"/>
    <col min="4" max="4" width="16.1640625" customWidth="1"/>
    <col min="5" max="5" width="3.6640625" customWidth="1"/>
    <col min="6" max="6" width="16.33203125" customWidth="1"/>
    <col min="7" max="9" width="16" customWidth="1"/>
    <col min="10" max="10" width="18.6640625" customWidth="1"/>
    <col min="11" max="11" width="3.6640625" customWidth="1"/>
    <col min="12" max="12" width="16" customWidth="1"/>
    <col min="13" max="15" width="12.6640625" customWidth="1"/>
    <col min="16" max="16" width="3.6640625" customWidth="1"/>
  </cols>
  <sheetData>
    <row r="1" spans="1:16" x14ac:dyDescent="0.2">
      <c r="A1" s="2"/>
      <c r="B1" s="2"/>
      <c r="C1" s="2"/>
      <c r="D1" s="2"/>
      <c r="E1" s="2"/>
      <c r="F1" s="2"/>
      <c r="G1" s="2"/>
      <c r="H1" s="2"/>
      <c r="I1" s="2"/>
      <c r="J1" s="2"/>
      <c r="K1" s="2"/>
      <c r="L1" s="2"/>
      <c r="M1" s="2"/>
      <c r="N1" s="2"/>
      <c r="O1" s="2"/>
      <c r="P1" s="2"/>
    </row>
    <row r="2" spans="1:16" ht="31" x14ac:dyDescent="0.35">
      <c r="A2" s="2"/>
      <c r="B2" s="4" t="s">
        <v>38</v>
      </c>
      <c r="C2" s="5"/>
      <c r="D2" s="5"/>
      <c r="E2" s="5"/>
      <c r="F2" s="5"/>
      <c r="G2" s="5"/>
      <c r="H2" s="5"/>
      <c r="I2" s="5"/>
      <c r="J2" s="5"/>
      <c r="K2" s="5"/>
      <c r="L2" s="5"/>
      <c r="M2" s="5"/>
      <c r="N2" s="5"/>
      <c r="O2" s="5"/>
      <c r="P2" s="2"/>
    </row>
    <row r="3" spans="1:16" ht="15" customHeight="1" x14ac:dyDescent="0.35">
      <c r="A3" s="2"/>
      <c r="B3" s="4"/>
      <c r="C3" s="5"/>
      <c r="D3" s="5"/>
      <c r="E3" s="5"/>
      <c r="F3" s="5"/>
      <c r="G3" s="5"/>
      <c r="H3" s="5"/>
      <c r="I3" s="5"/>
      <c r="J3" s="5"/>
      <c r="K3" s="5"/>
      <c r="L3" s="5"/>
      <c r="M3" s="5"/>
      <c r="N3" s="5"/>
      <c r="O3" s="5"/>
      <c r="P3" s="2"/>
    </row>
    <row r="4" spans="1:16" ht="15" customHeight="1" x14ac:dyDescent="0.35">
      <c r="A4" s="2"/>
      <c r="B4" s="63"/>
      <c r="C4" s="2"/>
      <c r="D4" s="2"/>
      <c r="E4" s="2"/>
      <c r="F4" s="2"/>
      <c r="G4" s="2"/>
      <c r="H4" s="2"/>
      <c r="I4" s="2"/>
      <c r="J4" s="2"/>
      <c r="K4" s="2"/>
      <c r="L4" s="2"/>
      <c r="M4" s="2"/>
      <c r="N4" s="2"/>
      <c r="O4" s="2"/>
      <c r="P4" s="2"/>
    </row>
    <row r="5" spans="1:16" x14ac:dyDescent="0.2">
      <c r="A5" s="2"/>
      <c r="B5" s="5"/>
      <c r="C5" s="5"/>
      <c r="D5" s="5"/>
      <c r="E5" s="2"/>
      <c r="F5" s="5"/>
      <c r="G5" s="5"/>
      <c r="H5" s="5"/>
      <c r="I5" s="5"/>
      <c r="J5" s="5"/>
      <c r="K5" s="2"/>
      <c r="L5" s="5"/>
      <c r="M5" s="5"/>
      <c r="N5" s="5"/>
      <c r="O5" s="5"/>
      <c r="P5" s="2"/>
    </row>
    <row r="6" spans="1:16" ht="24" x14ac:dyDescent="0.3">
      <c r="A6" s="2"/>
      <c r="B6" s="51" t="s">
        <v>5</v>
      </c>
      <c r="C6" s="5"/>
      <c r="D6" s="5"/>
      <c r="E6" s="2"/>
      <c r="F6" s="51" t="s">
        <v>14</v>
      </c>
      <c r="G6" s="5"/>
      <c r="H6" s="5"/>
      <c r="I6" s="5"/>
      <c r="J6" s="5"/>
      <c r="K6" s="2"/>
      <c r="L6" s="51" t="s">
        <v>15</v>
      </c>
      <c r="M6" s="5"/>
      <c r="N6" s="5"/>
      <c r="O6" s="5"/>
      <c r="P6" s="2"/>
    </row>
    <row r="7" spans="1:16" x14ac:dyDescent="0.2">
      <c r="A7" s="2"/>
      <c r="B7" s="5"/>
      <c r="C7" s="5"/>
      <c r="D7" s="5"/>
      <c r="E7" s="2"/>
      <c r="F7" s="5" t="s">
        <v>49</v>
      </c>
      <c r="G7" s="5"/>
      <c r="H7" s="5"/>
      <c r="I7" s="5"/>
      <c r="J7" s="5"/>
      <c r="K7" s="2"/>
      <c r="L7" s="5" t="s">
        <v>49</v>
      </c>
      <c r="M7" s="5"/>
      <c r="N7" s="5"/>
      <c r="O7" s="5"/>
      <c r="P7" s="2"/>
    </row>
    <row r="8" spans="1:16" x14ac:dyDescent="0.2">
      <c r="A8" s="2"/>
      <c r="B8" s="5" t="s">
        <v>39</v>
      </c>
      <c r="C8" s="5"/>
      <c r="D8" s="5"/>
      <c r="E8" s="2"/>
      <c r="F8" s="60"/>
      <c r="G8" s="98" t="s">
        <v>115</v>
      </c>
      <c r="H8" s="98"/>
      <c r="I8" s="98"/>
      <c r="J8" s="99"/>
      <c r="K8" s="2"/>
      <c r="L8" s="60"/>
      <c r="M8" s="98" t="s">
        <v>116</v>
      </c>
      <c r="N8" s="98"/>
      <c r="O8" s="99"/>
      <c r="P8" s="2"/>
    </row>
    <row r="9" spans="1:16" x14ac:dyDescent="0.2">
      <c r="A9" s="2"/>
      <c r="B9" s="5"/>
      <c r="C9" s="19">
        <v>26</v>
      </c>
      <c r="D9" s="14">
        <v>52</v>
      </c>
      <c r="E9" s="2"/>
      <c r="F9" s="55" t="s">
        <v>67</v>
      </c>
      <c r="G9" s="37">
        <v>26</v>
      </c>
      <c r="H9" s="37">
        <v>52</v>
      </c>
      <c r="I9" s="61" t="s">
        <v>45</v>
      </c>
      <c r="J9" s="62" t="s">
        <v>46</v>
      </c>
      <c r="K9" s="2"/>
      <c r="L9" s="55" t="s">
        <v>67</v>
      </c>
      <c r="M9" s="37" t="s">
        <v>50</v>
      </c>
      <c r="N9" s="37" t="s">
        <v>51</v>
      </c>
      <c r="O9" s="18" t="s">
        <v>52</v>
      </c>
      <c r="P9" s="2"/>
    </row>
    <row r="10" spans="1:16" x14ac:dyDescent="0.2">
      <c r="A10" s="2"/>
      <c r="B10" s="5"/>
      <c r="C10" s="73">
        <v>15340</v>
      </c>
      <c r="D10" s="74">
        <v>30680</v>
      </c>
      <c r="E10" s="2"/>
      <c r="F10" s="54">
        <v>370</v>
      </c>
      <c r="G10" s="76">
        <v>2900</v>
      </c>
      <c r="H10" s="76">
        <v>5800</v>
      </c>
      <c r="I10" s="77">
        <v>14490</v>
      </c>
      <c r="J10" s="78" t="s">
        <v>48</v>
      </c>
      <c r="K10" s="2"/>
      <c r="L10" s="54">
        <v>140</v>
      </c>
      <c r="M10" s="76">
        <v>1380</v>
      </c>
      <c r="N10" s="76">
        <v>830</v>
      </c>
      <c r="O10" s="80">
        <v>570</v>
      </c>
      <c r="P10" s="2"/>
    </row>
    <row r="11" spans="1:16" x14ac:dyDescent="0.2">
      <c r="A11" s="2"/>
      <c r="B11" s="5"/>
      <c r="C11" s="5"/>
      <c r="D11" s="5"/>
      <c r="E11" s="2"/>
      <c r="F11" s="55">
        <v>660</v>
      </c>
      <c r="G11" s="79">
        <v>5170</v>
      </c>
      <c r="H11" s="79">
        <v>10340</v>
      </c>
      <c r="I11" s="79">
        <f>H11*2.5</f>
        <v>25850</v>
      </c>
      <c r="J11" s="74">
        <f>H11*4</f>
        <v>41360</v>
      </c>
      <c r="K11" s="2"/>
      <c r="L11" s="55">
        <v>190</v>
      </c>
      <c r="M11" s="79">
        <v>1760</v>
      </c>
      <c r="N11" s="79">
        <v>1060</v>
      </c>
      <c r="O11" s="74">
        <v>730</v>
      </c>
      <c r="P11" s="2"/>
    </row>
    <row r="12" spans="1:16" ht="15" customHeight="1" x14ac:dyDescent="0.2">
      <c r="A12" s="2"/>
      <c r="B12" s="5" t="s">
        <v>113</v>
      </c>
      <c r="C12" s="5"/>
      <c r="D12" s="5"/>
      <c r="E12" s="2"/>
      <c r="F12" s="5"/>
      <c r="G12" s="5"/>
      <c r="H12" s="5"/>
      <c r="I12" s="5"/>
      <c r="J12" s="22" t="s">
        <v>47</v>
      </c>
      <c r="K12" s="2"/>
      <c r="L12" s="5"/>
      <c r="M12" s="97" t="s">
        <v>53</v>
      </c>
      <c r="N12" s="97"/>
      <c r="O12" s="97"/>
      <c r="P12" s="2"/>
    </row>
    <row r="13" spans="1:16" x14ac:dyDescent="0.2">
      <c r="A13" s="2"/>
      <c r="B13" s="5"/>
      <c r="C13" s="75">
        <v>1530</v>
      </c>
      <c r="D13" s="58" t="s">
        <v>114</v>
      </c>
      <c r="E13" s="2"/>
      <c r="F13" s="5"/>
      <c r="G13" s="5"/>
      <c r="H13" s="5"/>
      <c r="I13" s="5"/>
      <c r="J13" s="5"/>
      <c r="K13" s="2"/>
      <c r="L13" s="5"/>
      <c r="M13" s="97"/>
      <c r="N13" s="97"/>
      <c r="O13" s="97"/>
      <c r="P13" s="2"/>
    </row>
    <row r="14" spans="1:16" x14ac:dyDescent="0.2">
      <c r="A14" s="2"/>
      <c r="B14" s="5"/>
      <c r="C14" s="5"/>
      <c r="D14" s="5"/>
      <c r="E14" s="2"/>
      <c r="F14" s="5" t="s">
        <v>57</v>
      </c>
      <c r="G14" s="5"/>
      <c r="H14" s="5"/>
      <c r="I14" s="5"/>
      <c r="J14" s="5"/>
      <c r="K14" s="2"/>
      <c r="L14" s="5"/>
      <c r="M14" s="5"/>
      <c r="N14" s="5"/>
      <c r="O14" s="5"/>
      <c r="P14" s="2"/>
    </row>
    <row r="15" spans="1:16" x14ac:dyDescent="0.2">
      <c r="A15" s="2"/>
      <c r="B15" s="5"/>
      <c r="C15" s="5"/>
      <c r="D15" s="5"/>
      <c r="E15" s="2"/>
      <c r="F15" s="5"/>
      <c r="G15" s="56" t="s">
        <v>41</v>
      </c>
      <c r="H15" s="57" t="s">
        <v>42</v>
      </c>
      <c r="I15" s="57" t="s">
        <v>43</v>
      </c>
      <c r="J15" s="58" t="s">
        <v>44</v>
      </c>
      <c r="K15" s="2"/>
      <c r="L15" s="5" t="s">
        <v>58</v>
      </c>
      <c r="M15" s="5"/>
      <c r="N15" s="5"/>
      <c r="O15" s="5"/>
      <c r="P15" s="2"/>
    </row>
    <row r="16" spans="1:16" x14ac:dyDescent="0.2">
      <c r="A16" s="2"/>
      <c r="B16" s="5"/>
      <c r="C16" s="5"/>
      <c r="D16" s="5"/>
      <c r="E16" s="2"/>
      <c r="F16" s="5"/>
      <c r="G16" s="73">
        <v>0</v>
      </c>
      <c r="H16" s="79">
        <v>13</v>
      </c>
      <c r="I16" s="79">
        <v>26</v>
      </c>
      <c r="J16" s="74">
        <v>52</v>
      </c>
      <c r="K16" s="2"/>
      <c r="L16" s="59"/>
      <c r="M16" s="56" t="s">
        <v>50</v>
      </c>
      <c r="N16" s="57" t="s">
        <v>51</v>
      </c>
      <c r="O16" s="58" t="s">
        <v>52</v>
      </c>
      <c r="P16" s="2"/>
    </row>
    <row r="17" spans="1:16" x14ac:dyDescent="0.2">
      <c r="A17" s="2"/>
      <c r="B17" s="5"/>
      <c r="C17" s="5"/>
      <c r="D17" s="5"/>
      <c r="E17" s="2"/>
      <c r="F17" s="5"/>
      <c r="G17" s="5"/>
      <c r="H17" s="5"/>
      <c r="I17" s="5"/>
      <c r="J17" s="5"/>
      <c r="K17" s="2"/>
      <c r="L17" s="54" t="s">
        <v>41</v>
      </c>
      <c r="M17" s="76">
        <v>0</v>
      </c>
      <c r="N17" s="76">
        <v>0</v>
      </c>
      <c r="O17" s="80">
        <v>0</v>
      </c>
      <c r="P17" s="2"/>
    </row>
    <row r="18" spans="1:16" x14ac:dyDescent="0.2">
      <c r="A18" s="2"/>
      <c r="B18" s="5"/>
      <c r="C18" s="5"/>
      <c r="D18" s="5"/>
      <c r="E18" s="2"/>
      <c r="F18" s="5"/>
      <c r="G18" s="5"/>
      <c r="H18" s="5"/>
      <c r="I18" s="5"/>
      <c r="J18" s="5"/>
      <c r="K18" s="2"/>
      <c r="L18" s="54" t="s">
        <v>54</v>
      </c>
      <c r="M18" s="76">
        <v>491</v>
      </c>
      <c r="N18" s="76">
        <v>246</v>
      </c>
      <c r="O18" s="80">
        <v>170</v>
      </c>
      <c r="P18" s="2"/>
    </row>
    <row r="19" spans="1:16" x14ac:dyDescent="0.2">
      <c r="A19" s="2"/>
      <c r="B19" s="5"/>
      <c r="C19" s="5"/>
      <c r="D19" s="5"/>
      <c r="E19" s="2"/>
      <c r="F19" s="5"/>
      <c r="G19" s="5"/>
      <c r="H19" s="5"/>
      <c r="I19" s="5"/>
      <c r="J19" s="5"/>
      <c r="K19" s="2"/>
      <c r="L19" s="54" t="s">
        <v>55</v>
      </c>
      <c r="M19" s="76">
        <v>819</v>
      </c>
      <c r="N19" s="76">
        <v>410</v>
      </c>
      <c r="O19" s="80">
        <v>284</v>
      </c>
      <c r="P19" s="2"/>
    </row>
    <row r="20" spans="1:16" x14ac:dyDescent="0.2">
      <c r="A20" s="2"/>
      <c r="B20" s="5"/>
      <c r="C20" s="5"/>
      <c r="D20" s="5"/>
      <c r="E20" s="2"/>
      <c r="F20" s="5"/>
      <c r="G20" s="5"/>
      <c r="H20" s="5"/>
      <c r="I20" s="5"/>
      <c r="J20" s="5"/>
      <c r="K20" s="2"/>
      <c r="L20" s="55" t="s">
        <v>56</v>
      </c>
      <c r="M20" s="79">
        <v>1090</v>
      </c>
      <c r="N20" s="79">
        <v>550</v>
      </c>
      <c r="O20" s="74">
        <v>380</v>
      </c>
      <c r="P20" s="2"/>
    </row>
    <row r="21" spans="1:16" x14ac:dyDescent="0.2">
      <c r="A21" s="2"/>
      <c r="B21" s="5"/>
      <c r="C21" s="5"/>
      <c r="D21" s="5"/>
      <c r="E21" s="2"/>
      <c r="F21" s="5"/>
      <c r="G21" s="5"/>
      <c r="H21" s="5"/>
      <c r="I21" s="5"/>
      <c r="J21" s="5"/>
      <c r="K21" s="2"/>
      <c r="L21" s="5"/>
      <c r="M21" s="5"/>
      <c r="N21" s="5"/>
      <c r="O21" s="5"/>
      <c r="P21" s="2"/>
    </row>
    <row r="22" spans="1:16" x14ac:dyDescent="0.2">
      <c r="A22" s="2"/>
      <c r="B22" s="2"/>
      <c r="C22" s="2"/>
      <c r="D22" s="2"/>
      <c r="E22" s="2"/>
      <c r="F22" s="2"/>
      <c r="G22" s="2"/>
      <c r="H22" s="2"/>
      <c r="I22" s="2"/>
      <c r="J22" s="2"/>
      <c r="K22" s="2"/>
      <c r="L22" s="2"/>
      <c r="M22" s="2"/>
      <c r="N22" s="2"/>
      <c r="O22" s="2"/>
      <c r="P22" s="2"/>
    </row>
    <row r="23" spans="1:16" x14ac:dyDescent="0.2">
      <c r="A23" s="2"/>
      <c r="B23" s="5"/>
      <c r="C23" s="5"/>
      <c r="D23" s="5"/>
      <c r="E23" s="2"/>
    </row>
    <row r="24" spans="1:16" ht="24" x14ac:dyDescent="0.3">
      <c r="A24" s="2"/>
      <c r="B24" s="51" t="s">
        <v>108</v>
      </c>
      <c r="C24" s="5"/>
      <c r="D24" s="5"/>
      <c r="E24" s="2"/>
    </row>
    <row r="25" spans="1:16" x14ac:dyDescent="0.2">
      <c r="A25" s="2"/>
      <c r="B25" s="5" t="s">
        <v>117</v>
      </c>
      <c r="C25" s="5"/>
      <c r="D25" s="5"/>
      <c r="E25" s="2"/>
    </row>
    <row r="26" spans="1:16" x14ac:dyDescent="0.2">
      <c r="A26" s="2"/>
      <c r="C26" s="75">
        <v>190</v>
      </c>
      <c r="D26" s="58" t="s">
        <v>28</v>
      </c>
      <c r="E26" s="2"/>
    </row>
    <row r="27" spans="1:16" x14ac:dyDescent="0.2">
      <c r="A27" s="2"/>
      <c r="B27" s="5"/>
      <c r="C27" s="5"/>
      <c r="D27" s="5"/>
      <c r="E27" s="2"/>
    </row>
    <row r="28" spans="1:16" x14ac:dyDescent="0.2">
      <c r="A28" s="2"/>
      <c r="B28" s="2"/>
      <c r="C28" s="2"/>
      <c r="D28" s="2"/>
      <c r="E28" s="2"/>
    </row>
  </sheetData>
  <mergeCells count="3">
    <mergeCell ref="M12:O13"/>
    <mergeCell ref="G8:J8"/>
    <mergeCell ref="M8:O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3"/>
  <sheetViews>
    <sheetView workbookViewId="0">
      <selection activeCell="H47" sqref="H47"/>
    </sheetView>
  </sheetViews>
  <sheetFormatPr baseColWidth="10" defaultColWidth="8.83203125" defaultRowHeight="15" x14ac:dyDescent="0.2"/>
  <cols>
    <col min="1" max="1" width="3.6640625" customWidth="1"/>
    <col min="2" max="2" width="3.5" customWidth="1"/>
    <col min="3" max="3" width="10" customWidth="1"/>
    <col min="5" max="5" width="9.83203125" customWidth="1"/>
    <col min="6" max="6" width="3.6640625" customWidth="1"/>
    <col min="7" max="7" width="3.5" customWidth="1"/>
    <col min="11" max="11" width="3.6640625" customWidth="1"/>
  </cols>
  <sheetData>
    <row r="1" spans="1:11" x14ac:dyDescent="0.2">
      <c r="A1" s="2"/>
      <c r="B1" s="2"/>
      <c r="C1" s="2"/>
      <c r="D1" s="2"/>
      <c r="E1" s="2"/>
      <c r="F1" s="2"/>
      <c r="G1" s="2"/>
      <c r="H1" s="2"/>
      <c r="I1" s="2"/>
      <c r="J1" s="2"/>
      <c r="K1" s="2"/>
    </row>
    <row r="2" spans="1:11" ht="31" x14ac:dyDescent="0.35">
      <c r="A2" s="2"/>
      <c r="B2" s="4" t="s">
        <v>118</v>
      </c>
      <c r="C2" s="4"/>
      <c r="D2" s="5"/>
      <c r="E2" s="5"/>
      <c r="F2" s="5"/>
      <c r="G2" s="5"/>
      <c r="H2" s="5"/>
      <c r="I2" s="5"/>
      <c r="J2" s="5"/>
      <c r="K2" s="2"/>
    </row>
    <row r="3" spans="1:11" ht="78.75" customHeight="1" x14ac:dyDescent="0.2">
      <c r="A3" s="2"/>
      <c r="B3" s="96" t="s">
        <v>121</v>
      </c>
      <c r="C3" s="96"/>
      <c r="D3" s="96"/>
      <c r="E3" s="96"/>
      <c r="F3" s="96"/>
      <c r="G3" s="96"/>
      <c r="H3" s="96"/>
      <c r="I3" s="96"/>
      <c r="J3" s="96"/>
      <c r="K3" s="2"/>
    </row>
    <row r="4" spans="1:11" x14ac:dyDescent="0.2">
      <c r="A4" s="2"/>
      <c r="B4" s="2"/>
      <c r="C4" s="2"/>
      <c r="D4" s="2"/>
      <c r="E4" s="2"/>
      <c r="F4" s="2"/>
      <c r="G4" s="2"/>
      <c r="H4" s="2"/>
      <c r="I4" s="2"/>
      <c r="J4" s="2"/>
      <c r="K4" s="2"/>
    </row>
    <row r="5" spans="1:11" ht="21" x14ac:dyDescent="0.25">
      <c r="A5" s="2"/>
      <c r="B5" s="6" t="s">
        <v>5</v>
      </c>
      <c r="C5" s="5"/>
      <c r="D5" s="5"/>
      <c r="E5" s="5"/>
      <c r="F5" s="2"/>
      <c r="G5" s="6" t="s">
        <v>40</v>
      </c>
      <c r="H5" s="5"/>
      <c r="I5" s="5"/>
      <c r="J5" s="5"/>
      <c r="K5" s="2"/>
    </row>
    <row r="6" spans="1:11" x14ac:dyDescent="0.2">
      <c r="A6" s="2"/>
      <c r="B6" s="5"/>
      <c r="C6" s="5"/>
      <c r="D6" s="5"/>
      <c r="E6" s="5"/>
      <c r="F6" s="2"/>
      <c r="G6" s="5"/>
      <c r="H6" s="5"/>
      <c r="I6" s="5"/>
      <c r="J6" s="5"/>
      <c r="K6" s="2"/>
    </row>
    <row r="7" spans="1:11" x14ac:dyDescent="0.2">
      <c r="A7" s="2"/>
      <c r="B7" s="5" t="s">
        <v>17</v>
      </c>
      <c r="C7" s="5"/>
      <c r="D7" s="5"/>
      <c r="E7" s="5"/>
      <c r="F7" s="2"/>
      <c r="G7" s="5" t="s">
        <v>17</v>
      </c>
      <c r="H7" s="5"/>
      <c r="I7" s="5"/>
      <c r="J7" s="5"/>
      <c r="K7" s="2"/>
    </row>
    <row r="8" spans="1:11" x14ac:dyDescent="0.2">
      <c r="A8" s="2"/>
      <c r="B8" s="5"/>
      <c r="C8" s="69">
        <v>1000</v>
      </c>
      <c r="D8" s="14" t="s">
        <v>33</v>
      </c>
      <c r="E8" s="5"/>
      <c r="F8" s="2"/>
      <c r="G8" s="5"/>
      <c r="H8" s="72">
        <v>140</v>
      </c>
      <c r="I8" s="58" t="s">
        <v>33</v>
      </c>
      <c r="J8" s="5"/>
      <c r="K8" s="2"/>
    </row>
    <row r="9" spans="1:11" x14ac:dyDescent="0.2">
      <c r="A9" s="2"/>
      <c r="B9" s="5"/>
      <c r="C9" s="70">
        <v>3000</v>
      </c>
      <c r="D9" s="18" t="s">
        <v>33</v>
      </c>
      <c r="E9" s="5"/>
      <c r="F9" s="2"/>
      <c r="G9" s="5"/>
      <c r="H9" s="5"/>
      <c r="I9" s="5"/>
      <c r="J9" s="5"/>
      <c r="K9" s="2"/>
    </row>
    <row r="10" spans="1:11" x14ac:dyDescent="0.2">
      <c r="A10" s="2"/>
      <c r="B10" s="5"/>
      <c r="C10" s="5"/>
      <c r="D10" s="5"/>
      <c r="E10" s="5"/>
      <c r="F10" s="2"/>
      <c r="G10" s="5" t="s">
        <v>18</v>
      </c>
      <c r="H10" s="5"/>
      <c r="I10" s="5"/>
      <c r="J10" s="5"/>
      <c r="K10" s="2"/>
    </row>
    <row r="11" spans="1:11" x14ac:dyDescent="0.2">
      <c r="A11" s="2"/>
      <c r="B11" s="5" t="s">
        <v>18</v>
      </c>
      <c r="C11" s="5"/>
      <c r="D11" s="5"/>
      <c r="E11" s="5"/>
      <c r="F11" s="2"/>
      <c r="G11" s="5"/>
      <c r="H11" s="69">
        <v>140</v>
      </c>
      <c r="I11" s="14" t="s">
        <v>33</v>
      </c>
      <c r="J11" s="5"/>
      <c r="K11" s="2"/>
    </row>
    <row r="12" spans="1:11" x14ac:dyDescent="0.2">
      <c r="A12" s="2"/>
      <c r="B12" s="5"/>
      <c r="C12" s="69">
        <v>2500</v>
      </c>
      <c r="D12" s="14" t="s">
        <v>33</v>
      </c>
      <c r="E12" s="5"/>
      <c r="F12" s="2"/>
      <c r="G12" s="5"/>
      <c r="H12" s="71">
        <v>190</v>
      </c>
      <c r="I12" s="16" t="s">
        <v>33</v>
      </c>
      <c r="J12" s="5"/>
      <c r="K12" s="2"/>
    </row>
    <row r="13" spans="1:11" x14ac:dyDescent="0.2">
      <c r="A13" s="2"/>
      <c r="B13" s="5"/>
      <c r="C13" s="71">
        <v>3000</v>
      </c>
      <c r="D13" s="16" t="s">
        <v>33</v>
      </c>
      <c r="E13" s="5"/>
      <c r="F13" s="2"/>
      <c r="G13" s="5"/>
      <c r="H13" s="71">
        <v>370</v>
      </c>
      <c r="I13" s="16" t="s">
        <v>33</v>
      </c>
      <c r="J13" s="5"/>
      <c r="K13" s="2"/>
    </row>
    <row r="14" spans="1:11" x14ac:dyDescent="0.2">
      <c r="A14" s="2"/>
      <c r="B14" s="5"/>
      <c r="C14" s="70">
        <v>5000</v>
      </c>
      <c r="D14" s="18" t="s">
        <v>33</v>
      </c>
      <c r="E14" s="5"/>
      <c r="F14" s="2"/>
      <c r="G14" s="5"/>
      <c r="H14" s="70">
        <v>660</v>
      </c>
      <c r="I14" s="18" t="s">
        <v>33</v>
      </c>
      <c r="J14" s="5"/>
      <c r="K14" s="2"/>
    </row>
    <row r="15" spans="1:11" x14ac:dyDescent="0.2">
      <c r="A15" s="2"/>
      <c r="B15" s="5"/>
      <c r="C15" s="5"/>
      <c r="D15" s="5"/>
      <c r="E15" s="5"/>
      <c r="F15" s="2"/>
      <c r="G15" s="5"/>
      <c r="H15" s="5"/>
      <c r="I15" s="5"/>
      <c r="J15" s="5"/>
      <c r="K15" s="2"/>
    </row>
    <row r="16" spans="1:11" x14ac:dyDescent="0.2">
      <c r="A16" s="2"/>
      <c r="B16" s="5" t="s">
        <v>19</v>
      </c>
      <c r="C16" s="5"/>
      <c r="D16" s="5"/>
      <c r="E16" s="5"/>
      <c r="F16" s="2"/>
      <c r="G16" s="5" t="s">
        <v>19</v>
      </c>
      <c r="H16" s="5"/>
      <c r="I16" s="5"/>
      <c r="J16" s="5"/>
      <c r="K16" s="2"/>
    </row>
    <row r="17" spans="1:11" x14ac:dyDescent="0.2">
      <c r="A17" s="2"/>
      <c r="B17" s="5"/>
      <c r="C17" s="69">
        <v>2500</v>
      </c>
      <c r="D17" s="14" t="s">
        <v>33</v>
      </c>
      <c r="E17" s="5"/>
      <c r="F17" s="2"/>
      <c r="G17" s="5"/>
      <c r="H17" s="69">
        <v>370</v>
      </c>
      <c r="I17" s="14" t="s">
        <v>33</v>
      </c>
      <c r="J17" s="5"/>
      <c r="K17" s="2"/>
    </row>
    <row r="18" spans="1:11" x14ac:dyDescent="0.2">
      <c r="A18" s="2"/>
      <c r="B18" s="5"/>
      <c r="C18" s="71">
        <v>3000</v>
      </c>
      <c r="D18" s="16" t="s">
        <v>33</v>
      </c>
      <c r="E18" s="5"/>
      <c r="F18" s="2"/>
      <c r="G18" s="5"/>
      <c r="H18" s="70">
        <v>660</v>
      </c>
      <c r="I18" s="18" t="s">
        <v>33</v>
      </c>
      <c r="J18" s="5"/>
      <c r="K18" s="2"/>
    </row>
    <row r="19" spans="1:11" x14ac:dyDescent="0.2">
      <c r="A19" s="2"/>
      <c r="B19" s="5"/>
      <c r="C19" s="70">
        <v>5000</v>
      </c>
      <c r="D19" s="18" t="s">
        <v>33</v>
      </c>
      <c r="E19" s="5"/>
      <c r="F19" s="2"/>
      <c r="G19" s="5"/>
      <c r="H19" s="5"/>
      <c r="I19" s="5"/>
      <c r="J19" s="5"/>
      <c r="K19" s="2"/>
    </row>
    <row r="20" spans="1:11" x14ac:dyDescent="0.2">
      <c r="A20" s="2"/>
      <c r="B20" s="5"/>
      <c r="C20" s="5"/>
      <c r="D20" s="5"/>
      <c r="E20" s="5"/>
      <c r="F20" s="2"/>
      <c r="G20" s="5" t="s">
        <v>20</v>
      </c>
      <c r="H20" s="5"/>
      <c r="I20" s="5"/>
      <c r="J20" s="5"/>
      <c r="K20" s="2"/>
    </row>
    <row r="21" spans="1:11" x14ac:dyDescent="0.2">
      <c r="A21" s="2"/>
      <c r="B21" s="5" t="s">
        <v>20</v>
      </c>
      <c r="C21" s="5"/>
      <c r="D21" s="5"/>
      <c r="E21" s="5"/>
      <c r="F21" s="2"/>
      <c r="G21" s="5"/>
      <c r="H21" s="69">
        <v>370</v>
      </c>
      <c r="I21" s="14" t="s">
        <v>33</v>
      </c>
      <c r="J21" s="5"/>
      <c r="K21" s="2"/>
    </row>
    <row r="22" spans="1:11" x14ac:dyDescent="0.2">
      <c r="A22" s="2"/>
      <c r="B22" s="5"/>
      <c r="C22" s="69">
        <v>2500</v>
      </c>
      <c r="D22" s="14" t="s">
        <v>33</v>
      </c>
      <c r="E22" s="5"/>
      <c r="F22" s="2"/>
      <c r="G22" s="5"/>
      <c r="H22" s="70">
        <v>660</v>
      </c>
      <c r="I22" s="18" t="s">
        <v>33</v>
      </c>
      <c r="J22" s="5"/>
      <c r="K22" s="2"/>
    </row>
    <row r="23" spans="1:11" x14ac:dyDescent="0.2">
      <c r="A23" s="2"/>
      <c r="B23" s="5"/>
      <c r="C23" s="71">
        <v>3000</v>
      </c>
      <c r="D23" s="16" t="s">
        <v>33</v>
      </c>
      <c r="E23" s="5"/>
      <c r="F23" s="2"/>
      <c r="G23" s="5"/>
      <c r="H23" s="5"/>
      <c r="I23" s="5"/>
      <c r="J23" s="5"/>
      <c r="K23" s="2"/>
    </row>
    <row r="24" spans="1:11" x14ac:dyDescent="0.2">
      <c r="A24" s="2"/>
      <c r="B24" s="5"/>
      <c r="C24" s="70">
        <v>5000</v>
      </c>
      <c r="D24" s="18" t="s">
        <v>33</v>
      </c>
      <c r="E24" s="5"/>
      <c r="F24" s="2"/>
      <c r="G24" s="5" t="s">
        <v>21</v>
      </c>
      <c r="H24" s="5"/>
      <c r="I24" s="5"/>
      <c r="J24" s="5"/>
      <c r="K24" s="2"/>
    </row>
    <row r="25" spans="1:11" x14ac:dyDescent="0.2">
      <c r="A25" s="2"/>
      <c r="B25" s="5"/>
      <c r="C25" s="5"/>
      <c r="D25" s="5"/>
      <c r="E25" s="5"/>
      <c r="F25" s="2"/>
      <c r="G25" s="5"/>
      <c r="H25" s="69">
        <v>140</v>
      </c>
      <c r="I25" s="14" t="s">
        <v>33</v>
      </c>
      <c r="J25" s="5"/>
      <c r="K25" s="2"/>
    </row>
    <row r="26" spans="1:11" x14ac:dyDescent="0.2">
      <c r="A26" s="2"/>
      <c r="B26" s="5" t="s">
        <v>21</v>
      </c>
      <c r="C26" s="5"/>
      <c r="D26" s="5"/>
      <c r="E26" s="5"/>
      <c r="F26" s="2"/>
      <c r="G26" s="5"/>
      <c r="H26" s="71">
        <v>190</v>
      </c>
      <c r="I26" s="16" t="s">
        <v>33</v>
      </c>
      <c r="J26" s="5"/>
      <c r="K26" s="2"/>
    </row>
    <row r="27" spans="1:11" x14ac:dyDescent="0.2">
      <c r="A27" s="2"/>
      <c r="B27" s="5"/>
      <c r="C27" s="69">
        <v>1000</v>
      </c>
      <c r="D27" s="14" t="s">
        <v>33</v>
      </c>
      <c r="E27" s="5"/>
      <c r="F27" s="2"/>
      <c r="G27" s="5"/>
      <c r="H27" s="70">
        <v>370</v>
      </c>
      <c r="I27" s="18" t="s">
        <v>33</v>
      </c>
      <c r="J27" s="5"/>
      <c r="K27" s="2"/>
    </row>
    <row r="28" spans="1:11" x14ac:dyDescent="0.2">
      <c r="A28" s="2"/>
      <c r="B28" s="5"/>
      <c r="C28" s="70">
        <v>2500</v>
      </c>
      <c r="D28" s="18" t="s">
        <v>33</v>
      </c>
      <c r="E28" s="5"/>
      <c r="F28" s="2"/>
      <c r="G28" s="5"/>
      <c r="H28" s="5"/>
      <c r="I28" s="5"/>
      <c r="J28" s="5"/>
      <c r="K28" s="2"/>
    </row>
    <row r="29" spans="1:11" x14ac:dyDescent="0.2">
      <c r="A29" s="2"/>
      <c r="B29" s="5"/>
      <c r="C29" s="5"/>
      <c r="D29" s="5"/>
      <c r="E29" s="5"/>
      <c r="F29" s="2"/>
      <c r="G29" s="5" t="s">
        <v>120</v>
      </c>
      <c r="H29" s="5"/>
      <c r="I29" s="5"/>
      <c r="J29" s="5"/>
      <c r="K29" s="2"/>
    </row>
    <row r="30" spans="1:11" x14ac:dyDescent="0.2">
      <c r="A30" s="2"/>
      <c r="B30" s="5" t="s">
        <v>120</v>
      </c>
      <c r="C30" s="5"/>
      <c r="D30" s="5"/>
      <c r="E30" s="5"/>
      <c r="F30" s="2"/>
      <c r="G30" s="5"/>
      <c r="H30" s="69">
        <v>140</v>
      </c>
      <c r="I30" s="14" t="s">
        <v>33</v>
      </c>
      <c r="J30" s="5"/>
      <c r="K30" s="2"/>
    </row>
    <row r="31" spans="1:11" x14ac:dyDescent="0.2">
      <c r="A31" s="2"/>
      <c r="B31" s="5"/>
      <c r="C31" s="72">
        <v>1000</v>
      </c>
      <c r="D31" s="58" t="s">
        <v>33</v>
      </c>
      <c r="E31" s="5"/>
      <c r="F31" s="2"/>
      <c r="G31" s="5"/>
      <c r="H31" s="70">
        <v>190</v>
      </c>
      <c r="I31" s="18" t="s">
        <v>33</v>
      </c>
      <c r="J31" s="5"/>
      <c r="K31" s="2"/>
    </row>
    <row r="32" spans="1:11" x14ac:dyDescent="0.2">
      <c r="A32" s="2"/>
      <c r="B32" s="5"/>
      <c r="C32" s="5"/>
      <c r="D32" s="5"/>
      <c r="E32" s="5"/>
      <c r="F32" s="2"/>
      <c r="G32" s="5"/>
      <c r="H32" s="5"/>
      <c r="I32" s="5"/>
      <c r="J32" s="5"/>
      <c r="K32" s="2"/>
    </row>
    <row r="33" spans="1:11" x14ac:dyDescent="0.2">
      <c r="A33" s="2"/>
      <c r="B33" s="2"/>
      <c r="C33" s="2"/>
      <c r="D33" s="2"/>
      <c r="E33" s="2"/>
      <c r="F33" s="2"/>
      <c r="G33" s="2"/>
      <c r="H33" s="2"/>
      <c r="I33" s="2"/>
      <c r="J33" s="2"/>
      <c r="K33" s="2"/>
    </row>
  </sheetData>
  <mergeCells count="1">
    <mergeCell ref="B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5</vt:i4>
      </vt:variant>
    </vt:vector>
  </HeadingPairs>
  <TitlesOfParts>
    <vt:vector size="5" baseType="lpstr">
      <vt:lpstr>Läshänvisning</vt:lpstr>
      <vt:lpstr>Dimensionering avfallsmängder</vt:lpstr>
      <vt:lpstr>Jämförelse system</vt:lpstr>
      <vt:lpstr>Priser från avfallstaxan 2024</vt:lpstr>
      <vt:lpstr>Storlekar på avfallsbehållare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2024-10-21T10:36:06Z</dcterms:modified>
</cp:coreProperties>
</file>